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firstSheet="2" activeTab="6"/>
  </bookViews>
  <sheets>
    <sheet name="Data" sheetId="1" r:id="rId1"/>
    <sheet name="Meromixis" sheetId="2" r:id="rId2"/>
    <sheet name="Monomictic" sheetId="3" r:id="rId3"/>
    <sheet name="Oligomixis" sheetId="4" r:id="rId4"/>
    <sheet name="Curves" sheetId="5" r:id="rId5"/>
    <sheet name="Plot" sheetId="6" r:id="rId6"/>
    <sheet name="Time step" sheetId="7" r:id="rId7"/>
  </sheets>
  <definedNames/>
  <calcPr fullCalcOnLoad="1"/>
</workbook>
</file>

<file path=xl/sharedStrings.xml><?xml version="1.0" encoding="utf-8"?>
<sst xmlns="http://schemas.openxmlformats.org/spreadsheetml/2006/main" count="133" uniqueCount="52">
  <si>
    <t>10</t>
  </si>
  <si>
    <t>20</t>
  </si>
  <si>
    <t>30</t>
  </si>
  <si>
    <t>40</t>
  </si>
  <si>
    <t>50</t>
  </si>
  <si>
    <t>100</t>
  </si>
  <si>
    <t>i</t>
  </si>
  <si>
    <t>0-10</t>
  </si>
  <si>
    <t>10-20</t>
  </si>
  <si>
    <t>20-30</t>
  </si>
  <si>
    <t>30-40</t>
  </si>
  <si>
    <t>40-50</t>
  </si>
  <si>
    <t>50-100</t>
  </si>
  <si>
    <t>100-370</t>
  </si>
  <si>
    <t>370</t>
  </si>
  <si>
    <t>LAKE STRATIFICATION</t>
  </si>
  <si>
    <t>DISCHARGE</t>
  </si>
  <si>
    <t>TIME</t>
  </si>
  <si>
    <t>7A</t>
  </si>
  <si>
    <t>7B</t>
  </si>
  <si>
    <t>COMPLETE CIRCULATION</t>
  </si>
  <si>
    <t>k</t>
  </si>
  <si>
    <r>
      <t>h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[m]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</si>
  <si>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</si>
  <si>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rPr>
        <b/>
        <i/>
        <sz val="11"/>
        <color indexed="8"/>
        <rFont val="Symbol"/>
        <family val="1"/>
      </rPr>
      <t>S</t>
    </r>
    <r>
      <rPr>
        <b/>
        <i/>
        <sz val="11"/>
        <color indexed="8"/>
        <rFont val="Times New Roman"/>
        <family val="1"/>
      </rPr>
      <t>V</t>
    </r>
    <r>
      <rPr>
        <b/>
        <i/>
        <vertAlign val="subscript"/>
        <sz val="11"/>
        <color indexed="8"/>
        <rFont val="Times New Roman"/>
        <family val="1"/>
      </rPr>
      <t xml:space="preserve">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</si>
  <si>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rPr>
        <b/>
        <i/>
        <sz val="11"/>
        <color indexed="8"/>
        <rFont val="Symbol"/>
        <family val="1"/>
      </rPr>
      <t>D</t>
    </r>
    <r>
      <rPr>
        <b/>
        <i/>
        <sz val="11"/>
        <color indexed="8"/>
        <rFont val="Times New Roman"/>
        <family val="1"/>
      </rPr>
      <t>h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[m]</t>
    </r>
  </si>
  <si>
    <r>
      <rPr>
        <b/>
        <i/>
        <sz val="11"/>
        <color indexed="8"/>
        <rFont val="Times New Roman"/>
        <family val="1"/>
      </rPr>
      <t>1-</t>
    </r>
    <r>
      <rPr>
        <b/>
        <i/>
        <sz val="11"/>
        <color indexed="8"/>
        <rFont val="Symbol"/>
        <family val="1"/>
      </rPr>
      <t>b</t>
    </r>
    <r>
      <rPr>
        <b/>
        <i/>
        <vertAlign val="subscript"/>
        <sz val="11"/>
        <color indexed="8"/>
        <rFont val="Times New Roman"/>
        <family val="1"/>
      </rPr>
      <t>k</t>
    </r>
  </si>
  <si>
    <t>Data for the Lake Maggiore test case</t>
  </si>
  <si>
    <t>Meromixis</t>
  </si>
  <si>
    <t>Monomictic</t>
  </si>
  <si>
    <t>Oligomixis</t>
  </si>
  <si>
    <t>Theoretical renewal time</t>
  </si>
  <si>
    <t>CSTR</t>
  </si>
  <si>
    <t>OLD WATER</t>
  </si>
  <si>
    <t>Year k</t>
  </si>
  <si>
    <r>
      <rPr>
        <b/>
        <i/>
        <sz val="11"/>
        <color indexed="8"/>
        <rFont val="Symbol"/>
        <family val="1"/>
      </rPr>
      <t>q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[days]</t>
    </r>
  </si>
  <si>
    <r>
      <t>h</t>
    </r>
    <r>
      <rPr>
        <b/>
        <i/>
        <vertAlign val="subscript"/>
        <sz val="11"/>
        <color indexed="8"/>
        <rFont val="Times New Roman"/>
        <family val="1"/>
      </rPr>
      <t>i</t>
    </r>
    <r>
      <rPr>
        <b/>
        <i/>
        <sz val="11"/>
        <color indexed="8"/>
        <rFont val="Times New Roman"/>
        <family val="1"/>
      </rPr>
      <t xml:space="preserve"> [m]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</si>
  <si>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</si>
  <si>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mix i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</si>
  <si>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Q</t>
    </r>
    <r>
      <rPr>
        <b/>
        <i/>
        <vertAlign val="subscript"/>
        <sz val="11"/>
        <color indexed="8"/>
        <rFont val="Times New Roman"/>
        <family val="1"/>
      </rPr>
      <t xml:space="preserve">i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mc/days]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</si>
  <si>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out i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</si>
  <si>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V</t>
    </r>
    <r>
      <rPr>
        <b/>
        <i/>
        <vertAlign val="subscript"/>
        <sz val="11"/>
        <color indexed="8"/>
        <rFont val="Times New Roman"/>
        <family val="1"/>
      </rPr>
      <t xml:space="preserve"> old j </t>
    </r>
    <r>
      <rPr>
        <b/>
        <i/>
        <sz val="11"/>
        <color indexed="8"/>
        <rFont val="Times New Roman"/>
        <family val="1"/>
      </rPr>
      <t>[10</t>
    </r>
    <r>
      <rPr>
        <b/>
        <i/>
        <vertAlign val="superscript"/>
        <sz val="11"/>
        <color indexed="8"/>
        <rFont val="Times New Roman"/>
        <family val="1"/>
      </rPr>
      <t>6</t>
    </r>
    <r>
      <rPr>
        <b/>
        <i/>
        <sz val="11"/>
        <color indexed="8"/>
        <rFont val="Times New Roman"/>
        <family val="1"/>
      </rPr>
      <t xml:space="preserve"> mc]</t>
    </r>
  </si>
  <si>
    <r>
      <t>c</t>
    </r>
    <r>
      <rPr>
        <b/>
        <i/>
        <vertAlign val="subscript"/>
        <sz val="11"/>
        <color indexed="8"/>
        <rFont val="Times New Roman"/>
        <family val="1"/>
      </rPr>
      <t>i</t>
    </r>
  </si>
  <si>
    <r>
      <t>c</t>
    </r>
    <r>
      <rPr>
        <b/>
        <vertAlign val="subscript"/>
        <sz val="11"/>
        <color indexed="8"/>
        <rFont val="Times New Roman"/>
        <family val="1"/>
      </rPr>
      <t>i</t>
    </r>
  </si>
  <si>
    <r>
      <t>V</t>
    </r>
    <r>
      <rPr>
        <b/>
        <i/>
        <vertAlign val="subscript"/>
        <sz val="11"/>
        <color indexed="8"/>
        <rFont val="Calibri"/>
        <family val="2"/>
      </rPr>
      <t xml:space="preserve">j </t>
    </r>
    <r>
      <rPr>
        <b/>
        <i/>
        <sz val="11"/>
        <color indexed="8"/>
        <rFont val="Calibri"/>
        <family val="2"/>
      </rPr>
      <t>[10</t>
    </r>
    <r>
      <rPr>
        <b/>
        <i/>
        <vertAlign val="superscript"/>
        <sz val="11"/>
        <color indexed="8"/>
        <rFont val="Calibri"/>
        <family val="2"/>
      </rPr>
      <t>6</t>
    </r>
    <r>
      <rPr>
        <b/>
        <i/>
        <sz val="11"/>
        <color indexed="8"/>
        <rFont val="Calibri"/>
        <family val="2"/>
      </rPr>
      <t xml:space="preserve"> mc]</t>
    </r>
  </si>
  <si>
    <t>eq. (9)</t>
  </si>
  <si>
    <t>eq. (10)</t>
  </si>
  <si>
    <t>eq. (11)</t>
  </si>
  <si>
    <t>1 -eq. (13)</t>
  </si>
  <si>
    <t>Time step [d]</t>
  </si>
  <si>
    <t>Tonolli</t>
  </si>
  <si>
    <t xml:space="preserve">    [y]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</si>
</sst>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00000"/>
    <numFmt numFmtId="176" formatCode="0.00000"/>
    <numFmt numFmtId="177" formatCode="0.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i/>
      <vertAlign val="subscript"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Times New Roman"/>
      <family val="1"/>
    </font>
    <font>
      <sz val="8.45"/>
      <color indexed="8"/>
      <name val="Times New Roman"/>
      <family val="1"/>
    </font>
    <font>
      <sz val="8.25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63"/>
      <name val="Times New Roman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77" fontId="12" fillId="0" borderId="1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2" fillId="0" borderId="0" xfId="29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0" fontId="14" fillId="0" borderId="0" xfId="38" applyFont="1" applyFill="1" applyBorder="1" applyAlignment="1">
      <alignment/>
    </xf>
    <xf numFmtId="174" fontId="14" fillId="0" borderId="0" xfId="38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2" fontId="12" fillId="34" borderId="14" xfId="0" applyNumberFormat="1" applyFont="1" applyFill="1" applyBorder="1" applyAlignment="1">
      <alignment horizontal="center" vertical="center"/>
    </xf>
    <xf numFmtId="1" fontId="12" fillId="34" borderId="14" xfId="0" applyNumberFormat="1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174" fontId="12" fillId="34" borderId="15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2" fontId="12" fillId="33" borderId="15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174" fontId="12" fillId="33" borderId="14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/>
    </xf>
    <xf numFmtId="174" fontId="12" fillId="34" borderId="14" xfId="0" applyNumberFormat="1" applyFont="1" applyFill="1" applyBorder="1" applyAlignment="1">
      <alignment horizontal="center"/>
    </xf>
    <xf numFmtId="174" fontId="12" fillId="33" borderId="14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/>
    </xf>
    <xf numFmtId="174" fontId="12" fillId="32" borderId="10" xfId="0" applyNumberFormat="1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2" fontId="12" fillId="32" borderId="14" xfId="0" applyNumberFormat="1" applyFont="1" applyFill="1" applyBorder="1" applyAlignment="1">
      <alignment horizontal="center" vertical="center"/>
    </xf>
    <xf numFmtId="174" fontId="12" fillId="32" borderId="14" xfId="0" applyNumberFormat="1" applyFont="1" applyFill="1" applyBorder="1" applyAlignment="1">
      <alignment horizontal="center" vertical="center"/>
    </xf>
    <xf numFmtId="1" fontId="12" fillId="32" borderId="17" xfId="0" applyNumberFormat="1" applyFont="1" applyFill="1" applyBorder="1" applyAlignment="1">
      <alignment horizontal="center"/>
    </xf>
    <xf numFmtId="174" fontId="12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174" fontId="12" fillId="35" borderId="10" xfId="0" applyNumberFormat="1" applyFont="1" applyFill="1" applyBorder="1" applyAlignment="1">
      <alignment horizontal="center"/>
    </xf>
    <xf numFmtId="1" fontId="12" fillId="35" borderId="17" xfId="0" applyNumberFormat="1" applyFont="1" applyFill="1" applyBorder="1" applyAlignment="1">
      <alignment horizontal="center"/>
    </xf>
    <xf numFmtId="1" fontId="12" fillId="35" borderId="18" xfId="0" applyNumberFormat="1" applyFont="1" applyFill="1" applyBorder="1" applyAlignment="1">
      <alignment horizontal="center"/>
    </xf>
    <xf numFmtId="174" fontId="12" fillId="35" borderId="14" xfId="0" applyNumberFormat="1" applyFont="1" applyFill="1" applyBorder="1" applyAlignment="1">
      <alignment horizontal="center"/>
    </xf>
    <xf numFmtId="1" fontId="12" fillId="35" borderId="15" xfId="0" applyNumberFormat="1" applyFont="1" applyFill="1" applyBorder="1" applyAlignment="1">
      <alignment horizontal="center" vertical="center"/>
    </xf>
    <xf numFmtId="2" fontId="12" fillId="35" borderId="15" xfId="0" applyNumberFormat="1" applyFont="1" applyFill="1" applyBorder="1" applyAlignment="1">
      <alignment horizontal="center" vertical="center"/>
    </xf>
    <xf numFmtId="174" fontId="12" fillId="35" borderId="15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2" fontId="12" fillId="35" borderId="13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2" fontId="12" fillId="35" borderId="14" xfId="0" applyNumberFormat="1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74" fontId="12" fillId="35" borderId="14" xfId="0" applyNumberFormat="1" applyFont="1" applyFill="1" applyBorder="1" applyAlignment="1">
      <alignment horizontal="center" vertical="center"/>
    </xf>
    <xf numFmtId="174" fontId="12" fillId="35" borderId="10" xfId="0" applyNumberFormat="1" applyFont="1" applyFill="1" applyBorder="1" applyAlignment="1">
      <alignment horizontal="center" vertical="center"/>
    </xf>
    <xf numFmtId="2" fontId="12" fillId="35" borderId="12" xfId="0" applyNumberFormat="1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2" fontId="13" fillId="35" borderId="15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2" fontId="13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13" fillId="35" borderId="15" xfId="0" applyNumberFormat="1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2" fontId="13" fillId="35" borderId="13" xfId="0" applyNumberFormat="1" applyFont="1" applyFill="1" applyBorder="1" applyAlignment="1">
      <alignment horizontal="center" vertical="center"/>
    </xf>
    <xf numFmtId="1" fontId="13" fillId="35" borderId="13" xfId="0" applyNumberFormat="1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2" fontId="13" fillId="32" borderId="15" xfId="0" applyNumberFormat="1" applyFont="1" applyFill="1" applyBorder="1" applyAlignment="1">
      <alignment horizontal="center" vertical="center"/>
    </xf>
    <xf numFmtId="1" fontId="13" fillId="32" borderId="15" xfId="0" applyNumberFormat="1" applyFont="1" applyFill="1" applyBorder="1" applyAlignment="1">
      <alignment horizontal="center" vertical="center"/>
    </xf>
    <xf numFmtId="1" fontId="12" fillId="32" borderId="15" xfId="0" applyNumberFormat="1" applyFont="1" applyFill="1" applyBorder="1" applyAlignment="1">
      <alignment horizontal="center" vertical="center"/>
    </xf>
    <xf numFmtId="174" fontId="12" fillId="32" borderId="15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>
      <alignment horizontal="center" vertical="center"/>
    </xf>
    <xf numFmtId="1" fontId="13" fillId="32" borderId="13" xfId="0" applyNumberFormat="1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1" fontId="13" fillId="32" borderId="14" xfId="0" applyNumberFormat="1" applyFont="1" applyFill="1" applyBorder="1" applyAlignment="1">
      <alignment horizontal="center" vertical="center"/>
    </xf>
    <xf numFmtId="2" fontId="13" fillId="32" borderId="12" xfId="0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2" fontId="12" fillId="32" borderId="15" xfId="0" applyNumberFormat="1" applyFont="1" applyFill="1" applyBorder="1" applyAlignment="1">
      <alignment horizontal="center" vertical="center"/>
    </xf>
    <xf numFmtId="2" fontId="12" fillId="32" borderId="13" xfId="0" applyNumberFormat="1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2" fontId="12" fillId="32" borderId="12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/>
    </xf>
    <xf numFmtId="174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" fontId="12" fillId="35" borderId="10" xfId="0" applyNumberFormat="1" applyFont="1" applyFill="1" applyBorder="1" applyAlignment="1">
      <alignment/>
    </xf>
    <xf numFmtId="174" fontId="12" fillId="35" borderId="10" xfId="0" applyNumberFormat="1" applyFont="1" applyFill="1" applyBorder="1" applyAlignment="1">
      <alignment/>
    </xf>
    <xf numFmtId="0" fontId="12" fillId="35" borderId="19" xfId="0" applyFont="1" applyFill="1" applyBorder="1" applyAlignment="1">
      <alignment/>
    </xf>
    <xf numFmtId="1" fontId="19" fillId="32" borderId="10" xfId="0" applyNumberFormat="1" applyFont="1" applyFill="1" applyBorder="1" applyAlignment="1">
      <alignment/>
    </xf>
    <xf numFmtId="174" fontId="19" fillId="32" borderId="10" xfId="0" applyNumberFormat="1" applyFont="1" applyFill="1" applyBorder="1" applyAlignment="1">
      <alignment/>
    </xf>
    <xf numFmtId="0" fontId="19" fillId="32" borderId="10" xfId="0" applyFont="1" applyFill="1" applyBorder="1" applyAlignment="1">
      <alignment/>
    </xf>
    <xf numFmtId="174" fontId="19" fillId="35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67" fillId="32" borderId="10" xfId="38" applyFont="1" applyFill="1" applyBorder="1" applyAlignment="1">
      <alignment/>
    </xf>
    <xf numFmtId="174" fontId="67" fillId="32" borderId="10" xfId="38" applyNumberFormat="1" applyFont="1" applyFill="1" applyBorder="1" applyAlignment="1">
      <alignment/>
    </xf>
    <xf numFmtId="0" fontId="67" fillId="35" borderId="10" xfId="38" applyFont="1" applyFill="1" applyBorder="1" applyAlignment="1">
      <alignment/>
    </xf>
    <xf numFmtId="174" fontId="67" fillId="35" borderId="10" xfId="38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68" fillId="0" borderId="0" xfId="0" applyFont="1" applyAlignment="1">
      <alignment/>
    </xf>
    <xf numFmtId="177" fontId="68" fillId="0" borderId="0" xfId="0" applyNumberFormat="1" applyFont="1" applyAlignment="1">
      <alignment/>
    </xf>
    <xf numFmtId="0" fontId="68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10" xfId="0" applyFont="1" applyBorder="1" applyAlignment="1">
      <alignment horizontal="right"/>
    </xf>
    <xf numFmtId="173" fontId="6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7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12" fillId="32" borderId="17" xfId="0" applyNumberFormat="1" applyFont="1" applyFill="1" applyBorder="1" applyAlignment="1">
      <alignment horizontal="center"/>
    </xf>
    <xf numFmtId="1" fontId="12" fillId="32" borderId="20" xfId="0" applyNumberFormat="1" applyFont="1" applyFill="1" applyBorder="1" applyAlignment="1">
      <alignment horizontal="center"/>
    </xf>
    <xf numFmtId="1" fontId="12" fillId="32" borderId="21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/>
    </xf>
    <xf numFmtId="0" fontId="15" fillId="27" borderId="22" xfId="58" applyFont="1" applyBorder="1" applyAlignment="1">
      <alignment horizontal="center" vertical="center"/>
    </xf>
    <xf numFmtId="0" fontId="15" fillId="27" borderId="23" xfId="58" applyFont="1" applyBorder="1" applyAlignment="1">
      <alignment horizontal="center" vertical="center"/>
    </xf>
    <xf numFmtId="0" fontId="15" fillId="27" borderId="24" xfId="58" applyFont="1" applyBorder="1" applyAlignment="1">
      <alignment horizontal="center" vertical="center"/>
    </xf>
    <xf numFmtId="0" fontId="12" fillId="13" borderId="17" xfId="26" applyFont="1" applyBorder="1" applyAlignment="1">
      <alignment horizontal="center" vertical="center"/>
    </xf>
    <xf numFmtId="0" fontId="12" fillId="13" borderId="20" xfId="26" applyFont="1" applyBorder="1" applyAlignment="1">
      <alignment horizontal="center" vertical="center"/>
    </xf>
    <xf numFmtId="0" fontId="12" fillId="13" borderId="21" xfId="26" applyFont="1" applyBorder="1" applyAlignment="1">
      <alignment horizontal="center" vertical="center"/>
    </xf>
    <xf numFmtId="0" fontId="12" fillId="8" borderId="10" xfId="21" applyFont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12" fillId="32" borderId="25" xfId="0" applyNumberFormat="1" applyFont="1" applyFill="1" applyBorder="1" applyAlignment="1">
      <alignment horizontal="center" vertical="center"/>
    </xf>
    <xf numFmtId="1" fontId="12" fillId="32" borderId="16" xfId="0" applyNumberFormat="1" applyFont="1" applyFill="1" applyBorder="1" applyAlignment="1">
      <alignment horizontal="center" vertical="center"/>
    </xf>
    <xf numFmtId="174" fontId="12" fillId="32" borderId="10" xfId="0" applyNumberFormat="1" applyFont="1" applyFill="1" applyBorder="1" applyAlignment="1">
      <alignment horizontal="center" vertical="center"/>
    </xf>
    <xf numFmtId="1" fontId="12" fillId="35" borderId="17" xfId="0" applyNumberFormat="1" applyFont="1" applyFill="1" applyBorder="1" applyAlignment="1">
      <alignment horizontal="center"/>
    </xf>
    <xf numFmtId="1" fontId="12" fillId="35" borderId="20" xfId="0" applyNumberFormat="1" applyFont="1" applyFill="1" applyBorder="1" applyAlignment="1">
      <alignment horizontal="center"/>
    </xf>
    <xf numFmtId="1" fontId="12" fillId="35" borderId="21" xfId="0" applyNumberFormat="1" applyFont="1" applyFill="1" applyBorder="1" applyAlignment="1">
      <alignment horizontal="center"/>
    </xf>
    <xf numFmtId="2" fontId="12" fillId="32" borderId="12" xfId="0" applyNumberFormat="1" applyFont="1" applyFill="1" applyBorder="1" applyAlignment="1">
      <alignment horizontal="center" vertical="center"/>
    </xf>
    <xf numFmtId="2" fontId="12" fillId="32" borderId="25" xfId="0" applyNumberFormat="1" applyFont="1" applyFill="1" applyBorder="1" applyAlignment="1">
      <alignment horizontal="center" vertical="center"/>
    </xf>
    <xf numFmtId="2" fontId="12" fillId="32" borderId="14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74" fontId="12" fillId="32" borderId="13" xfId="0" applyNumberFormat="1" applyFont="1" applyFill="1" applyBorder="1" applyAlignment="1">
      <alignment horizontal="center" vertical="center"/>
    </xf>
    <xf numFmtId="2" fontId="12" fillId="32" borderId="16" xfId="0" applyNumberFormat="1" applyFont="1" applyFill="1" applyBorder="1" applyAlignment="1">
      <alignment horizontal="center" vertical="center"/>
    </xf>
    <xf numFmtId="1" fontId="12" fillId="35" borderId="26" xfId="0" applyNumberFormat="1" applyFont="1" applyFill="1" applyBorder="1" applyAlignment="1">
      <alignment horizontal="center" vertical="center"/>
    </xf>
    <xf numFmtId="1" fontId="12" fillId="35" borderId="25" xfId="0" applyNumberFormat="1" applyFont="1" applyFill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74" fontId="12" fillId="35" borderId="12" xfId="0" applyNumberFormat="1" applyFont="1" applyFill="1" applyBorder="1" applyAlignment="1">
      <alignment horizontal="center" vertical="center"/>
    </xf>
    <xf numFmtId="174" fontId="12" fillId="35" borderId="14" xfId="0" applyNumberFormat="1" applyFont="1" applyFill="1" applyBorder="1" applyAlignment="1">
      <alignment horizontal="center" vertical="center"/>
    </xf>
    <xf numFmtId="2" fontId="12" fillId="35" borderId="12" xfId="0" applyNumberFormat="1" applyFont="1" applyFill="1" applyBorder="1" applyAlignment="1">
      <alignment horizontal="center" vertical="center"/>
    </xf>
    <xf numFmtId="2" fontId="12" fillId="35" borderId="25" xfId="0" applyNumberFormat="1" applyFont="1" applyFill="1" applyBorder="1" applyAlignment="1">
      <alignment horizontal="center" vertical="center"/>
    </xf>
    <xf numFmtId="2" fontId="12" fillId="35" borderId="14" xfId="0" applyNumberFormat="1" applyFont="1" applyFill="1" applyBorder="1" applyAlignment="1">
      <alignment horizontal="center" vertical="center"/>
    </xf>
    <xf numFmtId="174" fontId="12" fillId="35" borderId="25" xfId="0" applyNumberFormat="1" applyFont="1" applyFill="1" applyBorder="1" applyAlignment="1">
      <alignment horizontal="center" vertical="center"/>
    </xf>
    <xf numFmtId="174" fontId="12" fillId="35" borderId="16" xfId="0" applyNumberFormat="1" applyFont="1" applyFill="1" applyBorder="1" applyAlignment="1">
      <alignment horizontal="center" vertical="center"/>
    </xf>
    <xf numFmtId="2" fontId="12" fillId="35" borderId="16" xfId="0" applyNumberFormat="1" applyFont="1" applyFill="1" applyBorder="1" applyAlignment="1">
      <alignment horizontal="center" vertical="center"/>
    </xf>
    <xf numFmtId="174" fontId="12" fillId="32" borderId="12" xfId="0" applyNumberFormat="1" applyFont="1" applyFill="1" applyBorder="1" applyAlignment="1">
      <alignment horizontal="center" vertical="center"/>
    </xf>
    <xf numFmtId="174" fontId="12" fillId="32" borderId="25" xfId="0" applyNumberFormat="1" applyFont="1" applyFill="1" applyBorder="1" applyAlignment="1">
      <alignment horizontal="center" vertical="center"/>
    </xf>
    <xf numFmtId="174" fontId="12" fillId="32" borderId="14" xfId="0" applyNumberFormat="1" applyFont="1" applyFill="1" applyBorder="1" applyAlignment="1">
      <alignment horizontal="center" vertical="center"/>
    </xf>
    <xf numFmtId="1" fontId="12" fillId="32" borderId="27" xfId="0" applyNumberFormat="1" applyFont="1" applyFill="1" applyBorder="1" applyAlignment="1">
      <alignment horizontal="center" vertical="center"/>
    </xf>
    <xf numFmtId="1" fontId="12" fillId="32" borderId="0" xfId="0" applyNumberFormat="1" applyFont="1" applyFill="1" applyBorder="1" applyAlignment="1">
      <alignment horizontal="center" vertical="center"/>
    </xf>
    <xf numFmtId="1" fontId="12" fillId="32" borderId="28" xfId="0" applyNumberFormat="1" applyFont="1" applyFill="1" applyBorder="1" applyAlignment="1">
      <alignment horizontal="center" vertical="center"/>
    </xf>
    <xf numFmtId="1" fontId="12" fillId="32" borderId="19" xfId="0" applyNumberFormat="1" applyFont="1" applyFill="1" applyBorder="1" applyAlignment="1">
      <alignment horizontal="center"/>
    </xf>
    <xf numFmtId="1" fontId="12" fillId="32" borderId="0" xfId="0" applyNumberFormat="1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/>
    </xf>
    <xf numFmtId="0" fontId="12" fillId="36" borderId="17" xfId="23" applyFont="1" applyFill="1" applyBorder="1" applyAlignment="1">
      <alignment horizontal="center" vertical="center"/>
    </xf>
    <xf numFmtId="0" fontId="12" fillId="36" borderId="20" xfId="23" applyFont="1" applyFill="1" applyBorder="1" applyAlignment="1">
      <alignment horizontal="center" vertical="center"/>
    </xf>
    <xf numFmtId="0" fontId="12" fillId="36" borderId="21" xfId="23" applyFont="1" applyFill="1" applyBorder="1" applyAlignment="1">
      <alignment horizontal="center" vertical="center"/>
    </xf>
    <xf numFmtId="174" fontId="12" fillId="32" borderId="16" xfId="0" applyNumberFormat="1" applyFont="1" applyFill="1" applyBorder="1" applyAlignment="1">
      <alignment horizontal="center" vertical="center"/>
    </xf>
    <xf numFmtId="174" fontId="12" fillId="32" borderId="26" xfId="0" applyNumberFormat="1" applyFont="1" applyFill="1" applyBorder="1" applyAlignment="1">
      <alignment horizontal="center" vertical="center"/>
    </xf>
    <xf numFmtId="1" fontId="12" fillId="35" borderId="18" xfId="0" applyNumberFormat="1" applyFont="1" applyFill="1" applyBorder="1" applyAlignment="1">
      <alignment horizontal="center"/>
    </xf>
    <xf numFmtId="1" fontId="12" fillId="35" borderId="29" xfId="0" applyNumberFormat="1" applyFont="1" applyFill="1" applyBorder="1" applyAlignment="1">
      <alignment horizontal="center"/>
    </xf>
    <xf numFmtId="1" fontId="12" fillId="35" borderId="30" xfId="0" applyNumberFormat="1" applyFont="1" applyFill="1" applyBorder="1" applyAlignment="1">
      <alignment horizontal="center"/>
    </xf>
    <xf numFmtId="1" fontId="12" fillId="32" borderId="18" xfId="0" applyNumberFormat="1" applyFont="1" applyFill="1" applyBorder="1" applyAlignment="1">
      <alignment horizontal="center"/>
    </xf>
    <xf numFmtId="1" fontId="12" fillId="32" borderId="29" xfId="0" applyNumberFormat="1" applyFont="1" applyFill="1" applyBorder="1" applyAlignment="1">
      <alignment horizontal="center"/>
    </xf>
    <xf numFmtId="1" fontId="12" fillId="32" borderId="3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174" fontId="12" fillId="33" borderId="11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74" fontId="12" fillId="34" borderId="26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1" fontId="12" fillId="34" borderId="19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1" fontId="13" fillId="32" borderId="25" xfId="0" applyNumberFormat="1" applyFont="1" applyFill="1" applyBorder="1" applyAlignment="1">
      <alignment horizontal="center" vertical="center"/>
    </xf>
    <xf numFmtId="1" fontId="13" fillId="32" borderId="16" xfId="0" applyNumberFormat="1" applyFont="1" applyFill="1" applyBorder="1" applyAlignment="1">
      <alignment horizontal="center" vertical="center"/>
    </xf>
    <xf numFmtId="174" fontId="12" fillId="35" borderId="26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1" fontId="13" fillId="32" borderId="14" xfId="0" applyNumberFormat="1" applyFont="1" applyFill="1" applyBorder="1" applyAlignment="1">
      <alignment horizontal="center" vertical="center"/>
    </xf>
    <xf numFmtId="0" fontId="14" fillId="21" borderId="19" xfId="34" applyFont="1" applyBorder="1" applyAlignment="1">
      <alignment horizontal="center" vertical="center" textRotation="255"/>
    </xf>
    <xf numFmtId="0" fontId="13" fillId="32" borderId="27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1" fontId="13" fillId="35" borderId="25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1" fontId="13" fillId="35" borderId="16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174" fontId="12" fillId="35" borderId="10" xfId="0" applyNumberFormat="1" applyFont="1" applyFill="1" applyBorder="1" applyAlignment="1">
      <alignment horizontal="center" vertical="center"/>
    </xf>
    <xf numFmtId="174" fontId="12" fillId="35" borderId="13" xfId="0" applyNumberFormat="1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-0.05925"/>
          <c:w val="1.00075"/>
          <c:h val="1.10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Curves!$G$4</c:f>
              <c:strCache>
                <c:ptCount val="1"/>
                <c:pt idx="0">
                  <c:v>Oligomixis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DD0806"/>
                </a:solidFill>
              </a:ln>
            </c:spPr>
            <c:trendlineType val="exp"/>
            <c:intercept val="1"/>
            <c:dispEq val="1"/>
            <c:dispRSqr val="0"/>
            <c:trendlineLbl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Curves!$G$6:$G$40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Curves!$H$6:$H$40</c:f>
              <c:numCache>
                <c:ptCount val="35"/>
                <c:pt idx="0">
                  <c:v>1</c:v>
                </c:pt>
                <c:pt idx="1">
                  <c:v>0.9203126734291525</c:v>
                </c:pt>
                <c:pt idx="2">
                  <c:v>0.8543838318929908</c:v>
                </c:pt>
                <c:pt idx="3">
                  <c:v>0.7998379921296771</c:v>
                </c:pt>
                <c:pt idx="4">
                  <c:v>0.7547098120166806</c:v>
                </c:pt>
                <c:pt idx="5">
                  <c:v>0.7158618991243537</c:v>
                </c:pt>
                <c:pt idx="6">
                  <c:v>0.6588167781892043</c:v>
                </c:pt>
                <c:pt idx="7">
                  <c:v>0.611620832480059</c:v>
                </c:pt>
                <c:pt idx="8">
                  <c:v>0.5725735440377606</c:v>
                </c:pt>
                <c:pt idx="9">
                  <c:v>0.540267999318045</c:v>
                </c:pt>
                <c:pt idx="10">
                  <c:v>0.5124582586179264</c:v>
                </c:pt>
                <c:pt idx="11">
                  <c:v>0.47162183000951186</c:v>
                </c:pt>
                <c:pt idx="12">
                  <c:v>0.43783605068319337</c:v>
                </c:pt>
                <c:pt idx="13">
                  <c:v>0.4098835846232331</c:v>
                </c:pt>
                <c:pt idx="14">
                  <c:v>0.38675727602793075</c:v>
                </c:pt>
                <c:pt idx="15">
                  <c:v>0.36684934223618804</c:v>
                </c:pt>
                <c:pt idx="16">
                  <c:v>0.3376160988991123</c:v>
                </c:pt>
                <c:pt idx="17">
                  <c:v>0.31343014674717756</c:v>
                </c:pt>
                <c:pt idx="18">
                  <c:v>0.29342004130828536</c:v>
                </c:pt>
                <c:pt idx="19">
                  <c:v>0.2768647981175164</c:v>
                </c:pt>
                <c:pt idx="20">
                  <c:v>0.26261346682571757</c:v>
                </c:pt>
                <c:pt idx="21">
                  <c:v>0.24168650173287418</c:v>
                </c:pt>
                <c:pt idx="22">
                  <c:v>0.2243727000932594</c:v>
                </c:pt>
                <c:pt idx="23">
                  <c:v>0.21004822801209552</c:v>
                </c:pt>
                <c:pt idx="24">
                  <c:v>0.19819696018108612</c:v>
                </c:pt>
                <c:pt idx="25">
                  <c:v>0.18799497509748864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Curves!$D$4</c:f>
              <c:strCache>
                <c:ptCount val="1"/>
                <c:pt idx="0">
                  <c:v>Monomictic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DD0806"/>
                </a:solidFill>
              </a:ln>
            </c:spPr>
            <c:trendlineType val="exp"/>
            <c:intercept val="1"/>
            <c:dispEq val="0"/>
            <c:dispRSqr val="0"/>
          </c:trendline>
          <c:xVal>
            <c:numRef>
              <c:f>Curves!$D$6:$D$40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Curves!$E$6:$E$40</c:f>
              <c:numCache>
                <c:ptCount val="35"/>
                <c:pt idx="0">
                  <c:v>1</c:v>
                </c:pt>
                <c:pt idx="1">
                  <c:v>0.9198865364927425</c:v>
                </c:pt>
                <c:pt idx="2">
                  <c:v>0.8461912400206136</c:v>
                </c:pt>
                <c:pt idx="3">
                  <c:v>0.7783999289930612</c:v>
                </c:pt>
                <c:pt idx="4">
                  <c:v>0.7160396146876237</c:v>
                </c:pt>
                <c:pt idx="5">
                  <c:v>0.658675201146596</c:v>
                </c:pt>
                <c:pt idx="6">
                  <c:v>0.6059064494564026</c:v>
                </c:pt>
                <c:pt idx="7">
                  <c:v>0.5573651852290651</c:v>
                </c:pt>
                <c:pt idx="8">
                  <c:v>0.5127127298020006</c:v>
                </c:pt>
                <c:pt idx="9">
                  <c:v>0.4716375372333015</c:v>
                </c:pt>
                <c:pt idx="10">
                  <c:v>0.43385302060550857</c:v>
                </c:pt>
                <c:pt idx="11">
                  <c:v>0.3990955524717157</c:v>
                </c:pt>
                <c:pt idx="12">
                  <c:v>0.36712262549286406</c:v>
                </c:pt>
                <c:pt idx="13">
                  <c:v>0.3377111604327529</c:v>
                </c:pt>
                <c:pt idx="14">
                  <c:v>0.31065594970543</c:v>
                </c:pt>
                <c:pt idx="15">
                  <c:v>0.28576822561539156</c:v>
                </c:pt>
                <c:pt idx="16">
                  <c:v>0.26287434330101916</c:v>
                </c:pt>
                <c:pt idx="17">
                  <c:v>0.24181456919197863</c:v>
                </c:pt>
                <c:pt idx="18">
                  <c:v>0.22244196652749385</c:v>
                </c:pt>
                <c:pt idx="19">
                  <c:v>0.20462137015961085</c:v>
                </c:pt>
                <c:pt idx="20">
                  <c:v>0.18822844348852383</c:v>
                </c:pt>
                <c:pt idx="21">
                  <c:v>0.17314881095007806</c:v>
                </c:pt>
                <c:pt idx="22">
                  <c:v>0.15927726000270395</c:v>
                </c:pt>
                <c:pt idx="23">
                  <c:v>0.14651700704594134</c:v>
                </c:pt>
                <c:pt idx="24">
                  <c:v>0.13477902214877371</c:v>
                </c:pt>
                <c:pt idx="25">
                  <c:v>0.12398140787631408</c:v>
                </c:pt>
                <c:pt idx="26">
                  <c:v>0.11404882788083658</c:v>
                </c:pt>
                <c:pt idx="27">
                  <c:v>0.10491198127035968</c:v>
                </c:pt>
                <c:pt idx="28">
                  <c:v>0.09650711908738263</c:v>
                </c:pt>
                <c:pt idx="29">
                  <c:v>0.08877559952418504</c:v>
                </c:pt>
                <c:pt idx="30">
                  <c:v>0.08166347877136933</c:v>
                </c:pt>
              </c:numCache>
            </c:numRef>
          </c:yVal>
          <c:smooth val="0"/>
        </c:ser>
        <c:ser>
          <c:idx val="1"/>
          <c:order val="2"/>
          <c:tx>
            <c:v>Complete circulation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(Curves!$G$11,Curves!$G$16,Curves!$G$21,Curves!$G$26,Curves!$G$31,Curves!$G$36,Curves!$G$40)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(Curves!$H$11,Curves!$H$16,Curves!$H$21,Curves!$H$26,Curves!$H$31,Curves!$H$36,Curves!$H$40)</c:f>
              <c:numCache>
                <c:ptCount val="7"/>
                <c:pt idx="0">
                  <c:v>0.7158618991243537</c:v>
                </c:pt>
                <c:pt idx="1">
                  <c:v>0.5124582586179264</c:v>
                </c:pt>
                <c:pt idx="2">
                  <c:v>0.36684934223618804</c:v>
                </c:pt>
                <c:pt idx="3">
                  <c:v>0.26261346682571757</c:v>
                </c:pt>
                <c:pt idx="4">
                  <c:v>0.18799497509748864</c:v>
                </c:pt>
              </c:numCache>
            </c:numRef>
          </c:yVal>
          <c:smooth val="0"/>
        </c:ser>
        <c:axId val="6605118"/>
        <c:axId val="59446063"/>
      </c:scatterChart>
      <c:valAx>
        <c:axId val="6605118"/>
        <c:scaling>
          <c:orientation val="minMax"/>
          <c:max val="25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063"/>
        <c:crosses val="autoZero"/>
        <c:crossBetween val="midCat"/>
        <c:dispUnits/>
        <c:majorUnit val="2"/>
      </c:valAx>
      <c:valAx>
        <c:axId val="594460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1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Concentration of old water</a:t>
            </a:r>
          </a:p>
        </c:rich>
      </c:tx>
      <c:layout>
        <c:manualLayout>
          <c:xMode val="factor"/>
          <c:yMode val="factor"/>
          <c:x val="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4125"/>
          <c:w val="0.9507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Curves!$G$4</c:f>
              <c:strCache>
                <c:ptCount val="1"/>
                <c:pt idx="0">
                  <c:v>Oligomixis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Curves!$G$6:$G$40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Curves!$H$6:$H$40</c:f>
              <c:numCache>
                <c:ptCount val="35"/>
                <c:pt idx="0">
                  <c:v>1</c:v>
                </c:pt>
                <c:pt idx="1">
                  <c:v>0.9203126734291525</c:v>
                </c:pt>
                <c:pt idx="2">
                  <c:v>0.8543838318929908</c:v>
                </c:pt>
                <c:pt idx="3">
                  <c:v>0.7998379921296771</c:v>
                </c:pt>
                <c:pt idx="4">
                  <c:v>0.7547098120166806</c:v>
                </c:pt>
                <c:pt idx="5">
                  <c:v>0.7158618991243537</c:v>
                </c:pt>
                <c:pt idx="6">
                  <c:v>0.6588167781892043</c:v>
                </c:pt>
                <c:pt idx="7">
                  <c:v>0.611620832480059</c:v>
                </c:pt>
                <c:pt idx="8">
                  <c:v>0.5725735440377606</c:v>
                </c:pt>
                <c:pt idx="9">
                  <c:v>0.540267999318045</c:v>
                </c:pt>
                <c:pt idx="10">
                  <c:v>0.5124582586179264</c:v>
                </c:pt>
                <c:pt idx="11">
                  <c:v>0.47162183000951186</c:v>
                </c:pt>
                <c:pt idx="12">
                  <c:v>0.43783605068319337</c:v>
                </c:pt>
                <c:pt idx="13">
                  <c:v>0.4098835846232331</c:v>
                </c:pt>
                <c:pt idx="14">
                  <c:v>0.38675727602793075</c:v>
                </c:pt>
                <c:pt idx="15">
                  <c:v>0.36684934223618804</c:v>
                </c:pt>
                <c:pt idx="16">
                  <c:v>0.3376160988991123</c:v>
                </c:pt>
                <c:pt idx="17">
                  <c:v>0.31343014674717756</c:v>
                </c:pt>
                <c:pt idx="18">
                  <c:v>0.29342004130828536</c:v>
                </c:pt>
                <c:pt idx="19">
                  <c:v>0.2768647981175164</c:v>
                </c:pt>
                <c:pt idx="20">
                  <c:v>0.26261346682571757</c:v>
                </c:pt>
                <c:pt idx="21">
                  <c:v>0.24168650173287418</c:v>
                </c:pt>
                <c:pt idx="22">
                  <c:v>0.2243727000932594</c:v>
                </c:pt>
                <c:pt idx="23">
                  <c:v>0.21004822801209552</c:v>
                </c:pt>
                <c:pt idx="24">
                  <c:v>0.19819696018108612</c:v>
                </c:pt>
                <c:pt idx="25">
                  <c:v>0.18799497509748864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Curves!$A$4</c:f>
              <c:strCache>
                <c:ptCount val="1"/>
                <c:pt idx="0">
                  <c:v>Meromixis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Curves!$A$6:$A$36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Curves!$B$6:$B$36</c:f>
              <c:numCache>
                <c:ptCount val="31"/>
                <c:pt idx="0">
                  <c:v>1</c:v>
                </c:pt>
                <c:pt idx="1">
                  <c:v>0.9203126734291525</c:v>
                </c:pt>
                <c:pt idx="2">
                  <c:v>0.8543838318929908</c:v>
                </c:pt>
                <c:pt idx="3">
                  <c:v>0.7998379921296771</c:v>
                </c:pt>
                <c:pt idx="4">
                  <c:v>0.7547098120166806</c:v>
                </c:pt>
                <c:pt idx="5">
                  <c:v>0.7173732772938111</c:v>
                </c:pt>
                <c:pt idx="6">
                  <c:v>0.6864831146144925</c:v>
                </c:pt>
                <c:pt idx="7">
                  <c:v>0.6609263199778898</c:v>
                </c:pt>
                <c:pt idx="8">
                  <c:v>0.6397820560619609</c:v>
                </c:pt>
                <c:pt idx="9">
                  <c:v>0.6222884735175312</c:v>
                </c:pt>
                <c:pt idx="10">
                  <c:v>0.6078152607608442</c:v>
                </c:pt>
                <c:pt idx="11">
                  <c:v>0.5958409332056789</c:v>
                </c:pt>
                <c:pt idx="12">
                  <c:v>0.5859340436429488</c:v>
                </c:pt>
                <c:pt idx="13">
                  <c:v>0.5777376367586396</c:v>
                </c:pt>
                <c:pt idx="14">
                  <c:v>0.5709563876705417</c:v>
                </c:pt>
                <c:pt idx="15">
                  <c:v>0.5653459610721671</c:v>
                </c:pt>
                <c:pt idx="16">
                  <c:v>0.5607042075829765</c:v>
                </c:pt>
                <c:pt idx="17">
                  <c:v>0.5568638801004538</c:v>
                </c:pt>
                <c:pt idx="18">
                  <c:v>0.553686607716782</c:v>
                </c:pt>
                <c:pt idx="19">
                  <c:v>0.5510579100742016</c:v>
                </c:pt>
                <c:pt idx="20">
                  <c:v>0.5488830725212052</c:v>
                </c:pt>
                <c:pt idx="21">
                  <c:v>0.5470837334472444</c:v>
                </c:pt>
                <c:pt idx="22">
                  <c:v>0.5455950608341469</c:v>
                </c:pt>
                <c:pt idx="23">
                  <c:v>0.5443634162925161</c:v>
                </c:pt>
                <c:pt idx="24">
                  <c:v>0.5433444224159697</c:v>
                </c:pt>
                <c:pt idx="25">
                  <c:v>0.5425013638180204</c:v>
                </c:pt>
                <c:pt idx="26">
                  <c:v>0.5418038642393328</c:v>
                </c:pt>
                <c:pt idx="27">
                  <c:v>0.5412267920601834</c:v>
                </c:pt>
                <c:pt idx="28">
                  <c:v>0.5407493547826228</c:v>
                </c:pt>
                <c:pt idx="29">
                  <c:v>0.5403543498556127</c:v>
                </c:pt>
                <c:pt idx="30">
                  <c:v>0.5400275448496034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Curves!$D$4</c:f>
              <c:strCache>
                <c:ptCount val="1"/>
                <c:pt idx="0">
                  <c:v>Monomictic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Curves!$D$6:$D$40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Curves!$E$6:$E$40</c:f>
              <c:numCache>
                <c:ptCount val="35"/>
                <c:pt idx="0">
                  <c:v>1</c:v>
                </c:pt>
                <c:pt idx="1">
                  <c:v>0.9198865364927425</c:v>
                </c:pt>
                <c:pt idx="2">
                  <c:v>0.8461912400206136</c:v>
                </c:pt>
                <c:pt idx="3">
                  <c:v>0.7783999289930612</c:v>
                </c:pt>
                <c:pt idx="4">
                  <c:v>0.7160396146876237</c:v>
                </c:pt>
                <c:pt idx="5">
                  <c:v>0.658675201146596</c:v>
                </c:pt>
                <c:pt idx="6">
                  <c:v>0.6059064494564026</c:v>
                </c:pt>
                <c:pt idx="7">
                  <c:v>0.5573651852290651</c:v>
                </c:pt>
                <c:pt idx="8">
                  <c:v>0.5127127298020006</c:v>
                </c:pt>
                <c:pt idx="9">
                  <c:v>0.4716375372333015</c:v>
                </c:pt>
                <c:pt idx="10">
                  <c:v>0.43385302060550857</c:v>
                </c:pt>
                <c:pt idx="11">
                  <c:v>0.3990955524717157</c:v>
                </c:pt>
                <c:pt idx="12">
                  <c:v>0.36712262549286406</c:v>
                </c:pt>
                <c:pt idx="13">
                  <c:v>0.3377111604327529</c:v>
                </c:pt>
                <c:pt idx="14">
                  <c:v>0.31065594970543</c:v>
                </c:pt>
                <c:pt idx="15">
                  <c:v>0.28576822561539156</c:v>
                </c:pt>
                <c:pt idx="16">
                  <c:v>0.26287434330101916</c:v>
                </c:pt>
                <c:pt idx="17">
                  <c:v>0.24181456919197863</c:v>
                </c:pt>
                <c:pt idx="18">
                  <c:v>0.22244196652749385</c:v>
                </c:pt>
                <c:pt idx="19">
                  <c:v>0.20462137015961085</c:v>
                </c:pt>
                <c:pt idx="20">
                  <c:v>0.18822844348852383</c:v>
                </c:pt>
                <c:pt idx="21">
                  <c:v>0.17314881095007806</c:v>
                </c:pt>
                <c:pt idx="22">
                  <c:v>0.15927726000270395</c:v>
                </c:pt>
                <c:pt idx="23">
                  <c:v>0.14651700704594134</c:v>
                </c:pt>
                <c:pt idx="24">
                  <c:v>0.13477902214877371</c:v>
                </c:pt>
                <c:pt idx="25">
                  <c:v>0.12398140787631408</c:v>
                </c:pt>
                <c:pt idx="26">
                  <c:v>0.11404882788083658</c:v>
                </c:pt>
                <c:pt idx="27">
                  <c:v>0.10491198127035968</c:v>
                </c:pt>
                <c:pt idx="28">
                  <c:v>0.09650711908738263</c:v>
                </c:pt>
                <c:pt idx="29">
                  <c:v>0.08877559952418504</c:v>
                </c:pt>
                <c:pt idx="30">
                  <c:v>0.08166347877136933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Curves!$J$4</c:f>
              <c:strCache>
                <c:ptCount val="1"/>
                <c:pt idx="0">
                  <c:v>CSTR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Curves!$J$6:$J$40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Curves!$K$6:$K$40</c:f>
              <c:numCache>
                <c:ptCount val="35"/>
                <c:pt idx="0">
                  <c:v>1</c:v>
                </c:pt>
                <c:pt idx="1">
                  <c:v>0.7788007830714049</c:v>
                </c:pt>
                <c:pt idx="2">
                  <c:v>0.6065306597126334</c:v>
                </c:pt>
                <c:pt idx="3">
                  <c:v>0.4723665527410147</c:v>
                </c:pt>
                <c:pt idx="4">
                  <c:v>0.36787944117144233</c:v>
                </c:pt>
                <c:pt idx="5">
                  <c:v>0.2865047968601901</c:v>
                </c:pt>
                <c:pt idx="6">
                  <c:v>0.22313016014842982</c:v>
                </c:pt>
                <c:pt idx="7">
                  <c:v>0.17377394345044514</c:v>
                </c:pt>
                <c:pt idx="8">
                  <c:v>0.1353352832366127</c:v>
                </c:pt>
                <c:pt idx="9">
                  <c:v>0.10539922456186433</c:v>
                </c:pt>
                <c:pt idx="10">
                  <c:v>0.0820849986238988</c:v>
                </c:pt>
                <c:pt idx="11">
                  <c:v>0.06392786120670757</c:v>
                </c:pt>
                <c:pt idx="12">
                  <c:v>0.049787068367863944</c:v>
                </c:pt>
                <c:pt idx="13">
                  <c:v>0.03877420783172201</c:v>
                </c:pt>
                <c:pt idx="14">
                  <c:v>0.0301973834223185</c:v>
                </c:pt>
                <c:pt idx="15">
                  <c:v>0.023517745856009107</c:v>
                </c:pt>
                <c:pt idx="16">
                  <c:v>0.01831563888873418</c:v>
                </c:pt>
                <c:pt idx="17">
                  <c:v>0.014264233908999256</c:v>
                </c:pt>
                <c:pt idx="18">
                  <c:v>0.011108996538242306</c:v>
                </c:pt>
                <c:pt idx="19">
                  <c:v>0.008651695203120634</c:v>
                </c:pt>
                <c:pt idx="20">
                  <c:v>0.006737946999085467</c:v>
                </c:pt>
                <c:pt idx="21">
                  <c:v>0.005247518399181385</c:v>
                </c:pt>
                <c:pt idx="22">
                  <c:v>0.004086771438464067</c:v>
                </c:pt>
                <c:pt idx="23">
                  <c:v>0.003182780796509667</c:v>
                </c:pt>
                <c:pt idx="24">
                  <c:v>0.0024787521766663585</c:v>
                </c:pt>
                <c:pt idx="25">
                  <c:v>0.0019304541362277093</c:v>
                </c:pt>
                <c:pt idx="26">
                  <c:v>0.0015034391929775724</c:v>
                </c:pt>
                <c:pt idx="27">
                  <c:v>0.0011708796207911744</c:v>
                </c:pt>
                <c:pt idx="28">
                  <c:v>0.0009118819655545162</c:v>
                </c:pt>
                <c:pt idx="29">
                  <c:v>0.000710174388842549</c:v>
                </c:pt>
                <c:pt idx="30">
                  <c:v>0.0005530843701478336</c:v>
                </c:pt>
              </c:numCache>
            </c:numRef>
          </c:yVal>
          <c:smooth val="0"/>
        </c:ser>
        <c:ser>
          <c:idx val="1"/>
          <c:order val="4"/>
          <c:tx>
            <c:v>Complete circulation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(Curves!$G$11,Curves!$G$16,Curves!$G$21,Curves!$G$26,Curves!$G$31,Curves!$G$36,Curves!$G$40)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(Curves!$H$11,Curves!$H$16,Curves!$H$21,Curves!$H$26,Curves!$H$31,Curves!$H$36,Curves!$H$40)</c:f>
              <c:numCache>
                <c:ptCount val="7"/>
                <c:pt idx="0">
                  <c:v>0.7158618991243537</c:v>
                </c:pt>
                <c:pt idx="1">
                  <c:v>0.5124582586179264</c:v>
                </c:pt>
                <c:pt idx="2">
                  <c:v>0.36684934223618804</c:v>
                </c:pt>
                <c:pt idx="3">
                  <c:v>0.26261346682571757</c:v>
                </c:pt>
                <c:pt idx="4">
                  <c:v>0.18799497509748864</c:v>
                </c:pt>
              </c:numCache>
            </c:numRef>
          </c:yVal>
          <c:smooth val="0"/>
        </c:ser>
        <c:axId val="5881076"/>
        <c:axId val="52929685"/>
      </c:scatterChart>
      <c:valAx>
        <c:axId val="588107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 val="autoZero"/>
        <c:crossBetween val="midCat"/>
        <c:dispUnits/>
        <c:majorUnit val="1"/>
      </c:valAx>
      <c:valAx>
        <c:axId val="529296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"/>
          <c:y val="0.9435"/>
          <c:w val="0.766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1"/>
          <c:w val="0.71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'Time step'!$B$2:$H$2</c:f>
              <c:strCache>
                <c:ptCount val="1"/>
                <c:pt idx="0">
                  <c:v>Monomictic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'Time step'!$B$3:$H$3</c:f>
              <c:strCache/>
            </c:strRef>
          </c:xVal>
          <c:yVal>
            <c:numRef>
              <c:f>'Time step'!$B$4:$H$4</c:f>
              <c:numCache/>
            </c:numRef>
          </c:yVal>
          <c:smooth val="0"/>
        </c:ser>
        <c:ser>
          <c:idx val="1"/>
          <c:order val="1"/>
          <c:tx>
            <c:strRef>
              <c:f>'Time step'!$B$7:$H$7</c:f>
              <c:strCache>
                <c:ptCount val="1"/>
                <c:pt idx="0">
                  <c:v>Oligomixis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'Time step'!$B$8:$H$8</c:f>
              <c:strCache/>
            </c:strRef>
          </c:xVal>
          <c:yVal>
            <c:numRef>
              <c:f>'Time step'!$B$9:$H$9</c:f>
              <c:numCache/>
            </c:numRef>
          </c:yVal>
          <c:smooth val="0"/>
        </c:ser>
        <c:axId val="65252520"/>
        <c:axId val="50401769"/>
      </c:scatterChart>
      <c:valAx>
        <c:axId val="65252520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Time step [d]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01769"/>
        <c:crosses val="autoZero"/>
        <c:crossBetween val="midCat"/>
        <c:dispUnits/>
      </c:valAx>
      <c:valAx>
        <c:axId val="50401769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    [y]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525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90625"/>
          <c:w val="0.381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0.66425</cdr:y>
    </cdr:from>
    <cdr:to>
      <cdr:x>0.59975</cdr:x>
      <cdr:y>0.81225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361950" y="1143000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Exponential fit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0.62025</cdr:x>
      <cdr:y>0.06125</cdr:y>
    </cdr:from>
    <cdr:to>
      <cdr:x>0.986</cdr:x>
      <cdr:y>0.36525</cdr:y>
    </cdr:to>
    <cdr:graphicFrame>
      <cdr:nvGraphicFramePr>
        <cdr:cNvPr id="1" name="Chart 27"/>
        <cdr:cNvGraphicFramePr/>
      </cdr:nvGraphicFramePr>
      <cdr:xfrm>
        <a:off x="5762625" y="342900"/>
        <a:ext cx="3400425" cy="17335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0.66925</cdr:x>
      <cdr:y>0.291</cdr:y>
    </cdr:from>
    <cdr:to>
      <cdr:x>0.71825</cdr:x>
      <cdr:y>0.291</cdr:y>
    </cdr:to>
    <cdr:sp>
      <cdr:nvSpPr>
        <cdr:cNvPr id="2" name="Connettore 1 4"/>
        <cdr:cNvSpPr>
          <a:spLocks/>
        </cdr:cNvSpPr>
      </cdr:nvSpPr>
      <cdr:spPr>
        <a:xfrm>
          <a:off x="6219825" y="1657350"/>
          <a:ext cx="4572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0.3725</cdr:y>
    </cdr:from>
    <cdr:to>
      <cdr:x>0.06475</cdr:x>
      <cdr:y>0.44275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971550"/>
          <a:ext cx="1905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180975</xdr:rowOff>
    </xdr:from>
    <xdr:to>
      <xdr:col>16</xdr:col>
      <xdr:colOff>0</xdr:colOff>
      <xdr:row>15</xdr:row>
      <xdr:rowOff>28575</xdr:rowOff>
    </xdr:to>
    <xdr:graphicFrame>
      <xdr:nvGraphicFramePr>
        <xdr:cNvPr id="1" name="Grafico 1"/>
        <xdr:cNvGraphicFramePr/>
      </xdr:nvGraphicFramePr>
      <xdr:xfrm>
        <a:off x="5495925" y="180975"/>
        <a:ext cx="4429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76200</xdr:colOff>
      <xdr:row>8</xdr:row>
      <xdr:rowOff>180975</xdr:rowOff>
    </xdr:from>
    <xdr:ext cx="0" cy="171450"/>
    <xdr:sp fLocksText="0">
      <xdr:nvSpPr>
        <xdr:cNvPr id="2" name="CasellaDiTesto 1"/>
        <xdr:cNvSpPr txBox="1">
          <a:spLocks noChangeArrowheads="1"/>
        </xdr:cNvSpPr>
      </xdr:nvSpPr>
      <xdr:spPr>
        <a:xfrm>
          <a:off x="5867400" y="160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457200</xdr:colOff>
      <xdr:row>8</xdr:row>
      <xdr:rowOff>180975</xdr:rowOff>
    </xdr:from>
    <xdr:ext cx="0" cy="171450"/>
    <xdr:sp fLocksText="0">
      <xdr:nvSpPr>
        <xdr:cNvPr id="3" name="CasellaDiTesto 2"/>
        <xdr:cNvSpPr txBox="1">
          <a:spLocks noChangeArrowheads="1"/>
        </xdr:cNvSpPr>
      </xdr:nvSpPr>
      <xdr:spPr>
        <a:xfrm>
          <a:off x="4381500" y="160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180975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180975</xdr:colOff>
      <xdr:row>9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457200</xdr:colOff>
      <xdr:row>7</xdr:row>
      <xdr:rowOff>180975</xdr:rowOff>
    </xdr:from>
    <xdr:ext cx="0" cy="171450"/>
    <xdr:sp fLocksText="0">
      <xdr:nvSpPr>
        <xdr:cNvPr id="6" name="CasellaDiTesto 6"/>
        <xdr:cNvSpPr txBox="1">
          <a:spLocks noChangeArrowheads="1"/>
        </xdr:cNvSpPr>
      </xdr:nvSpPr>
      <xdr:spPr>
        <a:xfrm>
          <a:off x="4381500" y="1419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A1">
      <selection activeCell="D5" sqref="D5"/>
    </sheetView>
  </sheetViews>
  <sheetFormatPr defaultColWidth="8.8515625" defaultRowHeight="15"/>
  <cols>
    <col min="1" max="2" width="8.8515625" style="0" customWidth="1"/>
    <col min="3" max="3" width="15.421875" style="0" bestFit="1" customWidth="1"/>
    <col min="4" max="4" width="14.00390625" style="0" bestFit="1" customWidth="1"/>
    <col min="5" max="5" width="14.7109375" style="0" bestFit="1" customWidth="1"/>
  </cols>
  <sheetData>
    <row r="1" ht="13.5">
      <c r="B1" s="11" t="s">
        <v>27</v>
      </c>
    </row>
    <row r="3" spans="2:5" ht="23.25" customHeight="1">
      <c r="B3" s="23" t="s">
        <v>22</v>
      </c>
      <c r="C3" s="26" t="s">
        <v>25</v>
      </c>
      <c r="D3" s="21" t="s">
        <v>23</v>
      </c>
      <c r="E3" s="22" t="s">
        <v>24</v>
      </c>
    </row>
    <row r="4" spans="2:5" ht="13.5">
      <c r="B4" s="6" t="s">
        <v>0</v>
      </c>
      <c r="C4" s="7" t="s">
        <v>7</v>
      </c>
      <c r="D4" s="8">
        <v>2080</v>
      </c>
      <c r="E4" s="8">
        <f>D4</f>
        <v>2080</v>
      </c>
    </row>
    <row r="5" spans="2:5" ht="13.5">
      <c r="B5" s="6" t="s">
        <v>1</v>
      </c>
      <c r="C5" s="7" t="s">
        <v>8</v>
      </c>
      <c r="D5" s="8">
        <v>1990</v>
      </c>
      <c r="E5" s="8">
        <f aca="true" t="shared" si="0" ref="E5:E10">E4+D5</f>
        <v>4070</v>
      </c>
    </row>
    <row r="6" spans="2:5" ht="13.5">
      <c r="B6" s="6" t="s">
        <v>2</v>
      </c>
      <c r="C6" s="7" t="s">
        <v>9</v>
      </c>
      <c r="D6" s="8">
        <v>1910</v>
      </c>
      <c r="E6" s="8">
        <f t="shared" si="0"/>
        <v>5980</v>
      </c>
    </row>
    <row r="7" spans="2:5" ht="13.5">
      <c r="B7" s="6" t="s">
        <v>3</v>
      </c>
      <c r="C7" s="7" t="s">
        <v>10</v>
      </c>
      <c r="D7" s="8">
        <v>1810</v>
      </c>
      <c r="E7" s="8">
        <f t="shared" si="0"/>
        <v>7790</v>
      </c>
    </row>
    <row r="8" spans="2:5" ht="13.5">
      <c r="B8" s="6" t="s">
        <v>4</v>
      </c>
      <c r="C8" s="7" t="s">
        <v>11</v>
      </c>
      <c r="D8" s="8">
        <v>1710</v>
      </c>
      <c r="E8" s="8">
        <f t="shared" si="0"/>
        <v>9500</v>
      </c>
    </row>
    <row r="9" spans="2:5" ht="13.5">
      <c r="B9" s="6" t="s">
        <v>5</v>
      </c>
      <c r="C9" s="7" t="s">
        <v>12</v>
      </c>
      <c r="D9" s="8">
        <v>7900</v>
      </c>
      <c r="E9" s="8">
        <f t="shared" si="0"/>
        <v>17400</v>
      </c>
    </row>
    <row r="10" spans="2:5" ht="13.5">
      <c r="B10" s="6" t="s">
        <v>14</v>
      </c>
      <c r="C10" s="7" t="s">
        <v>13</v>
      </c>
      <c r="D10" s="8">
        <v>20300</v>
      </c>
      <c r="E10" s="8">
        <f t="shared" si="0"/>
        <v>37700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pane ySplit="1660" topLeftCell="BM52" activePane="bottomLeft" state="split"/>
      <selection pane="topLeft" activeCell="G3" sqref="G3"/>
      <selection pane="bottomLeft" activeCell="A31" sqref="A31:K57"/>
    </sheetView>
  </sheetViews>
  <sheetFormatPr defaultColWidth="8.8515625" defaultRowHeight="15"/>
  <cols>
    <col min="1" max="1" width="11.421875" style="1" customWidth="1"/>
    <col min="2" max="2" width="8.28125" style="1" customWidth="1"/>
    <col min="3" max="3" width="15.7109375" style="1" bestFit="1" customWidth="1"/>
    <col min="4" max="4" width="9.140625" style="1" customWidth="1"/>
    <col min="5" max="5" width="15.7109375" style="1" bestFit="1" customWidth="1"/>
    <col min="6" max="6" width="17.7109375" style="1" bestFit="1" customWidth="1"/>
    <col min="7" max="7" width="19.421875" style="1" bestFit="1" customWidth="1"/>
    <col min="8" max="8" width="16.28125" style="1" bestFit="1" customWidth="1"/>
    <col min="9" max="9" width="17.421875" style="1" customWidth="1"/>
    <col min="10" max="10" width="20.28125" style="1" customWidth="1"/>
    <col min="11" max="11" width="19.8515625" style="1" customWidth="1"/>
  </cols>
  <sheetData>
    <row r="1" spans="1:11" ht="13.5">
      <c r="A1" s="172" t="s">
        <v>17</v>
      </c>
      <c r="B1" s="173"/>
      <c r="C1" s="174"/>
      <c r="D1" s="175" t="s">
        <v>15</v>
      </c>
      <c r="E1" s="176"/>
      <c r="F1" s="177"/>
      <c r="G1" s="178" t="s">
        <v>16</v>
      </c>
      <c r="H1" s="178"/>
      <c r="I1" s="216" t="s">
        <v>33</v>
      </c>
      <c r="J1" s="217"/>
      <c r="K1" s="218"/>
    </row>
    <row r="2" spans="1:11" ht="27" customHeight="1">
      <c r="A2" s="21" t="s">
        <v>34</v>
      </c>
      <c r="B2" s="21" t="s">
        <v>6</v>
      </c>
      <c r="C2" s="22" t="s">
        <v>35</v>
      </c>
      <c r="D2" s="23" t="s">
        <v>36</v>
      </c>
      <c r="E2" s="21" t="s">
        <v>37</v>
      </c>
      <c r="F2" s="21" t="s">
        <v>38</v>
      </c>
      <c r="G2" s="21" t="s">
        <v>39</v>
      </c>
      <c r="H2" s="21" t="s">
        <v>40</v>
      </c>
      <c r="I2" s="21" t="s">
        <v>41</v>
      </c>
      <c r="J2" s="24" t="s">
        <v>42</v>
      </c>
      <c r="K2" s="25" t="s">
        <v>26</v>
      </c>
    </row>
    <row r="3" spans="1:14" ht="25.5" customHeight="1">
      <c r="A3" s="47"/>
      <c r="B3" s="21"/>
      <c r="C3" s="22"/>
      <c r="D3" s="23"/>
      <c r="E3" s="21"/>
      <c r="F3" s="21" t="s">
        <v>45</v>
      </c>
      <c r="G3" s="21"/>
      <c r="H3" s="21"/>
      <c r="I3" s="21" t="s">
        <v>47</v>
      </c>
      <c r="J3" s="21" t="s">
        <v>46</v>
      </c>
      <c r="K3" s="21" t="s">
        <v>48</v>
      </c>
      <c r="L3" s="28"/>
      <c r="M3" s="29"/>
      <c r="N3" s="30"/>
    </row>
    <row r="4" spans="1:11" ht="13.5">
      <c r="A4" s="179">
        <v>1</v>
      </c>
      <c r="B4" s="78">
        <v>1</v>
      </c>
      <c r="C4" s="78">
        <v>229</v>
      </c>
      <c r="D4" s="78" t="str">
        <f>Data!B4</f>
        <v>10</v>
      </c>
      <c r="E4" s="78">
        <f>Data!D4</f>
        <v>2080</v>
      </c>
      <c r="F4" s="78">
        <f>SUM(E4)</f>
        <v>2080</v>
      </c>
      <c r="G4" s="79">
        <v>31.8</v>
      </c>
      <c r="H4" s="78">
        <f>G4*C4</f>
        <v>7282.2</v>
      </c>
      <c r="I4" s="78">
        <f>E4</f>
        <v>2080</v>
      </c>
      <c r="J4" s="80">
        <f>I4/(I4+H4)</f>
        <v>0.222170002777125</v>
      </c>
      <c r="K4" s="207">
        <f>(J25*Data!E9+Data!D10)/Data!E10</f>
        <v>0.9203126734291525</v>
      </c>
    </row>
    <row r="5" spans="1:11" ht="13.5">
      <c r="A5" s="180"/>
      <c r="B5" s="170">
        <v>2</v>
      </c>
      <c r="C5" s="170">
        <v>31</v>
      </c>
      <c r="D5" s="78" t="str">
        <f>Data!B4</f>
        <v>10</v>
      </c>
      <c r="E5" s="78">
        <f>Data!D4</f>
        <v>2080</v>
      </c>
      <c r="F5" s="170">
        <f>SUM(E5:E6)</f>
        <v>4070</v>
      </c>
      <c r="G5" s="171">
        <v>23.22</v>
      </c>
      <c r="H5" s="170">
        <f>G5*C5</f>
        <v>719.8199999999999</v>
      </c>
      <c r="I5" s="78">
        <f>J4*E5</f>
        <v>462.11360577642</v>
      </c>
      <c r="J5" s="182">
        <f>SUM(I5:I6)/(F5+H5)</f>
        <v>0.5119427464448393</v>
      </c>
      <c r="K5" s="208"/>
    </row>
    <row r="6" spans="1:11" ht="13.5">
      <c r="A6" s="180"/>
      <c r="B6" s="170"/>
      <c r="C6" s="170"/>
      <c r="D6" s="78" t="str">
        <f>Data!B5</f>
        <v>20</v>
      </c>
      <c r="E6" s="78">
        <f>Data!D5</f>
        <v>1990</v>
      </c>
      <c r="F6" s="170"/>
      <c r="G6" s="171"/>
      <c r="H6" s="170"/>
      <c r="I6" s="78">
        <f>E6</f>
        <v>1990</v>
      </c>
      <c r="J6" s="182"/>
      <c r="K6" s="208"/>
    </row>
    <row r="7" spans="1:11" ht="13.5">
      <c r="A7" s="180"/>
      <c r="B7" s="170">
        <v>3</v>
      </c>
      <c r="C7" s="170">
        <v>15</v>
      </c>
      <c r="D7" s="78" t="str">
        <f>Data!B4</f>
        <v>10</v>
      </c>
      <c r="E7" s="78">
        <f>Data!D4</f>
        <v>2080</v>
      </c>
      <c r="F7" s="170">
        <f>SUM(E7:E9)</f>
        <v>5980</v>
      </c>
      <c r="G7" s="171">
        <v>17.9</v>
      </c>
      <c r="H7" s="170">
        <f>G7*C7</f>
        <v>268.5</v>
      </c>
      <c r="I7" s="78">
        <f>J5*E7</f>
        <v>1064.8409126052657</v>
      </c>
      <c r="J7" s="182">
        <f>SUM(I7:I9)/(F7+H7)</f>
        <v>0.639130507806753</v>
      </c>
      <c r="K7" s="208"/>
    </row>
    <row r="8" spans="1:11" ht="13.5">
      <c r="A8" s="180"/>
      <c r="B8" s="170"/>
      <c r="C8" s="170"/>
      <c r="D8" s="78" t="str">
        <f>Data!B5</f>
        <v>20</v>
      </c>
      <c r="E8" s="78">
        <f>Data!D5</f>
        <v>1990</v>
      </c>
      <c r="F8" s="170"/>
      <c r="G8" s="171"/>
      <c r="H8" s="170"/>
      <c r="I8" s="78">
        <f>J5*E8</f>
        <v>1018.7660654252302</v>
      </c>
      <c r="J8" s="182"/>
      <c r="K8" s="208"/>
    </row>
    <row r="9" spans="1:11" ht="13.5">
      <c r="A9" s="180"/>
      <c r="B9" s="170"/>
      <c r="C9" s="170"/>
      <c r="D9" s="78" t="str">
        <f>Data!B6</f>
        <v>30</v>
      </c>
      <c r="E9" s="78">
        <f>Data!D6</f>
        <v>1910</v>
      </c>
      <c r="F9" s="170"/>
      <c r="G9" s="171"/>
      <c r="H9" s="170"/>
      <c r="I9" s="78">
        <f>E9</f>
        <v>1910</v>
      </c>
      <c r="J9" s="182"/>
      <c r="K9" s="208"/>
    </row>
    <row r="10" spans="1:11" ht="13.5">
      <c r="A10" s="180"/>
      <c r="B10" s="170">
        <v>4</v>
      </c>
      <c r="C10" s="170">
        <v>16</v>
      </c>
      <c r="D10" s="78" t="str">
        <f>Data!B4</f>
        <v>10</v>
      </c>
      <c r="E10" s="78">
        <f>Data!D4</f>
        <v>2080</v>
      </c>
      <c r="F10" s="170">
        <f>SUM(E10:E13)</f>
        <v>7790</v>
      </c>
      <c r="G10" s="171">
        <v>12.5</v>
      </c>
      <c r="H10" s="170">
        <f>G10*C10</f>
        <v>200</v>
      </c>
      <c r="I10" s="78">
        <f>J7*E10</f>
        <v>1329.3914562380462</v>
      </c>
      <c r="J10" s="182">
        <f>SUM(I10:I13)/(F10+H10)</f>
        <v>0.704881156030586</v>
      </c>
      <c r="K10" s="208"/>
    </row>
    <row r="11" spans="1:11" ht="13.5">
      <c r="A11" s="180"/>
      <c r="B11" s="170"/>
      <c r="C11" s="170"/>
      <c r="D11" s="78" t="str">
        <f>Data!B5</f>
        <v>20</v>
      </c>
      <c r="E11" s="78">
        <f>Data!D5</f>
        <v>1990</v>
      </c>
      <c r="F11" s="170"/>
      <c r="G11" s="171"/>
      <c r="H11" s="170"/>
      <c r="I11" s="78">
        <f>J7*E11</f>
        <v>1271.8697105354383</v>
      </c>
      <c r="J11" s="182"/>
      <c r="K11" s="208"/>
    </row>
    <row r="12" spans="1:11" ht="13.5">
      <c r="A12" s="180"/>
      <c r="B12" s="170"/>
      <c r="C12" s="170"/>
      <c r="D12" s="78" t="str">
        <f>Data!B6</f>
        <v>30</v>
      </c>
      <c r="E12" s="78">
        <f>Data!D6</f>
        <v>1910</v>
      </c>
      <c r="F12" s="170"/>
      <c r="G12" s="171"/>
      <c r="H12" s="170"/>
      <c r="I12" s="78">
        <f>J7*E12</f>
        <v>1220.7392699108982</v>
      </c>
      <c r="J12" s="182"/>
      <c r="K12" s="208"/>
    </row>
    <row r="13" spans="1:11" ht="13.5">
      <c r="A13" s="180"/>
      <c r="B13" s="170"/>
      <c r="C13" s="170"/>
      <c r="D13" s="78" t="str">
        <f>Data!B7</f>
        <v>40</v>
      </c>
      <c r="E13" s="78">
        <f>Data!D7</f>
        <v>1810</v>
      </c>
      <c r="F13" s="170"/>
      <c r="G13" s="171"/>
      <c r="H13" s="170"/>
      <c r="I13" s="78">
        <f>E13</f>
        <v>1810</v>
      </c>
      <c r="J13" s="182"/>
      <c r="K13" s="208"/>
    </row>
    <row r="14" spans="1:11" ht="13.5">
      <c r="A14" s="180"/>
      <c r="B14" s="170">
        <v>5</v>
      </c>
      <c r="C14" s="170">
        <v>45</v>
      </c>
      <c r="D14" s="78" t="str">
        <f>Data!B4</f>
        <v>10</v>
      </c>
      <c r="E14" s="78">
        <f>Data!D4</f>
        <v>2080</v>
      </c>
      <c r="F14" s="170">
        <f>SUM(E14:E18)</f>
        <v>9500</v>
      </c>
      <c r="G14" s="186">
        <v>12.62</v>
      </c>
      <c r="H14" s="170">
        <f>G14*C14</f>
        <v>567.9</v>
      </c>
      <c r="I14" s="78">
        <f>J10*E14</f>
        <v>1466.152804543619</v>
      </c>
      <c r="J14" s="182">
        <f>SUM(I14:I18)/(F14+H14)</f>
        <v>0.7152459008808456</v>
      </c>
      <c r="K14" s="208"/>
    </row>
    <row r="15" spans="1:11" ht="13.5">
      <c r="A15" s="180"/>
      <c r="B15" s="170"/>
      <c r="C15" s="170"/>
      <c r="D15" s="78" t="str">
        <f>Data!B5</f>
        <v>20</v>
      </c>
      <c r="E15" s="78">
        <f>Data!D5</f>
        <v>1990</v>
      </c>
      <c r="F15" s="170"/>
      <c r="G15" s="187"/>
      <c r="H15" s="170"/>
      <c r="I15" s="78">
        <f>J10*E15</f>
        <v>1402.713500500866</v>
      </c>
      <c r="J15" s="182"/>
      <c r="K15" s="208"/>
    </row>
    <row r="16" spans="1:11" ht="13.5">
      <c r="A16" s="180"/>
      <c r="B16" s="170"/>
      <c r="C16" s="170"/>
      <c r="D16" s="78" t="str">
        <f>Data!B6</f>
        <v>30</v>
      </c>
      <c r="E16" s="78">
        <f>Data!D6</f>
        <v>1910</v>
      </c>
      <c r="F16" s="170"/>
      <c r="G16" s="187"/>
      <c r="H16" s="170"/>
      <c r="I16" s="78">
        <f>J10*E16</f>
        <v>1346.3230080184192</v>
      </c>
      <c r="J16" s="182"/>
      <c r="K16" s="208"/>
    </row>
    <row r="17" spans="1:11" ht="13.5">
      <c r="A17" s="180"/>
      <c r="B17" s="170"/>
      <c r="C17" s="170"/>
      <c r="D17" s="78" t="str">
        <f>Data!B7</f>
        <v>40</v>
      </c>
      <c r="E17" s="78">
        <f>Data!D7</f>
        <v>1810</v>
      </c>
      <c r="F17" s="170"/>
      <c r="G17" s="187"/>
      <c r="H17" s="170"/>
      <c r="I17" s="78">
        <f>J10*E17</f>
        <v>1275.8348924153606</v>
      </c>
      <c r="J17" s="182"/>
      <c r="K17" s="208"/>
    </row>
    <row r="18" spans="1:11" ht="13.5">
      <c r="A18" s="180"/>
      <c r="B18" s="170"/>
      <c r="C18" s="170"/>
      <c r="D18" s="78" t="str">
        <f>Data!B8</f>
        <v>50</v>
      </c>
      <c r="E18" s="78">
        <f>Data!D8</f>
        <v>1710</v>
      </c>
      <c r="F18" s="170"/>
      <c r="G18" s="188"/>
      <c r="H18" s="170"/>
      <c r="I18" s="78">
        <f>E18</f>
        <v>1710</v>
      </c>
      <c r="J18" s="182"/>
      <c r="K18" s="208"/>
    </row>
    <row r="19" spans="1:11" ht="13.5">
      <c r="A19" s="180"/>
      <c r="B19" s="179">
        <v>6</v>
      </c>
      <c r="C19" s="170">
        <v>15</v>
      </c>
      <c r="D19" s="78" t="str">
        <f>Data!B4</f>
        <v>10</v>
      </c>
      <c r="E19" s="78">
        <f>Data!D4</f>
        <v>2080</v>
      </c>
      <c r="F19" s="170">
        <f>SUM(E19:E24)</f>
        <v>17400</v>
      </c>
      <c r="G19" s="171">
        <v>12.4</v>
      </c>
      <c r="H19" s="170">
        <f>G19*C19</f>
        <v>186</v>
      </c>
      <c r="I19" s="78">
        <f>J14*E19</f>
        <v>1487.7114738321588</v>
      </c>
      <c r="J19" s="182">
        <f>SUM(I19:I24)/(F19+H19)</f>
        <v>0.8355985476156053</v>
      </c>
      <c r="K19" s="208"/>
    </row>
    <row r="20" spans="1:11" ht="13.5">
      <c r="A20" s="180"/>
      <c r="B20" s="180"/>
      <c r="C20" s="170"/>
      <c r="D20" s="78" t="str">
        <f>Data!B5</f>
        <v>20</v>
      </c>
      <c r="E20" s="78">
        <f>Data!D5</f>
        <v>1990</v>
      </c>
      <c r="F20" s="170"/>
      <c r="G20" s="171"/>
      <c r="H20" s="170"/>
      <c r="I20" s="78">
        <f>J14*E20</f>
        <v>1423.3393427528827</v>
      </c>
      <c r="J20" s="182"/>
      <c r="K20" s="208"/>
    </row>
    <row r="21" spans="1:11" ht="13.5">
      <c r="A21" s="180"/>
      <c r="B21" s="180"/>
      <c r="C21" s="170"/>
      <c r="D21" s="78" t="str">
        <f>Data!B6</f>
        <v>30</v>
      </c>
      <c r="E21" s="78">
        <f>Data!D6</f>
        <v>1910</v>
      </c>
      <c r="F21" s="170"/>
      <c r="G21" s="171"/>
      <c r="H21" s="170"/>
      <c r="I21" s="78">
        <f>J14*E21</f>
        <v>1366.119670682415</v>
      </c>
      <c r="J21" s="182"/>
      <c r="K21" s="208"/>
    </row>
    <row r="22" spans="1:11" ht="13.5">
      <c r="A22" s="180"/>
      <c r="B22" s="180"/>
      <c r="C22" s="170"/>
      <c r="D22" s="78" t="str">
        <f>Data!B7</f>
        <v>40</v>
      </c>
      <c r="E22" s="78">
        <f>Data!D7</f>
        <v>1810</v>
      </c>
      <c r="F22" s="170"/>
      <c r="G22" s="171"/>
      <c r="H22" s="170"/>
      <c r="I22" s="78">
        <f>J14*E22</f>
        <v>1294.5950805943305</v>
      </c>
      <c r="J22" s="182"/>
      <c r="K22" s="208"/>
    </row>
    <row r="23" spans="1:11" ht="13.5">
      <c r="A23" s="180"/>
      <c r="B23" s="180"/>
      <c r="C23" s="170"/>
      <c r="D23" s="78" t="str">
        <f>Data!B8</f>
        <v>50</v>
      </c>
      <c r="E23" s="78">
        <f>Data!D8</f>
        <v>1710</v>
      </c>
      <c r="F23" s="170"/>
      <c r="G23" s="171"/>
      <c r="H23" s="170"/>
      <c r="I23" s="78">
        <f>J14*E23</f>
        <v>1223.070490506246</v>
      </c>
      <c r="J23" s="182"/>
      <c r="K23" s="208"/>
    </row>
    <row r="24" spans="1:11" ht="13.5">
      <c r="A24" s="180"/>
      <c r="B24" s="189"/>
      <c r="C24" s="170"/>
      <c r="D24" s="78" t="str">
        <f>Data!B9</f>
        <v>100</v>
      </c>
      <c r="E24" s="78">
        <f>Data!D9</f>
        <v>7900</v>
      </c>
      <c r="F24" s="170"/>
      <c r="G24" s="171"/>
      <c r="H24" s="170"/>
      <c r="I24" s="78">
        <f>E24</f>
        <v>7900</v>
      </c>
      <c r="J24" s="182"/>
      <c r="K24" s="208"/>
    </row>
    <row r="25" spans="1:11" ht="13.5">
      <c r="A25" s="180"/>
      <c r="B25" s="179" t="s">
        <v>18</v>
      </c>
      <c r="C25" s="179">
        <v>14</v>
      </c>
      <c r="D25" s="78" t="str">
        <f>Data!B4</f>
        <v>10</v>
      </c>
      <c r="E25" s="78">
        <f>Data!D4</f>
        <v>2080</v>
      </c>
      <c r="F25" s="170">
        <f>SUM(E25:E30)</f>
        <v>17400</v>
      </c>
      <c r="G25" s="186">
        <v>12.4</v>
      </c>
      <c r="H25" s="170">
        <f>G25*C25</f>
        <v>173.6</v>
      </c>
      <c r="I25" s="78">
        <f>J19*E25</f>
        <v>1738.0449790404589</v>
      </c>
      <c r="J25" s="182">
        <f>SUM(I25:I30)/(F25+H25)</f>
        <v>0.8273441257631637</v>
      </c>
      <c r="K25" s="208"/>
    </row>
    <row r="26" spans="1:11" ht="13.5">
      <c r="A26" s="180"/>
      <c r="B26" s="180"/>
      <c r="C26" s="180"/>
      <c r="D26" s="78" t="str">
        <f>Data!B5</f>
        <v>20</v>
      </c>
      <c r="E26" s="78">
        <f>Data!D5</f>
        <v>1990</v>
      </c>
      <c r="F26" s="170"/>
      <c r="G26" s="187"/>
      <c r="H26" s="170"/>
      <c r="I26" s="78">
        <f>J19*E26</f>
        <v>1662.8411097550545</v>
      </c>
      <c r="J26" s="182"/>
      <c r="K26" s="208"/>
    </row>
    <row r="27" spans="1:11" ht="13.5">
      <c r="A27" s="180"/>
      <c r="B27" s="180"/>
      <c r="C27" s="180"/>
      <c r="D27" s="78" t="str">
        <f>Data!B6</f>
        <v>30</v>
      </c>
      <c r="E27" s="78">
        <f>Data!D6</f>
        <v>1910</v>
      </c>
      <c r="F27" s="170"/>
      <c r="G27" s="187"/>
      <c r="H27" s="170"/>
      <c r="I27" s="78">
        <f>J19*E27</f>
        <v>1595.993225945806</v>
      </c>
      <c r="J27" s="182"/>
      <c r="K27" s="208"/>
    </row>
    <row r="28" spans="1:11" ht="13.5">
      <c r="A28" s="180"/>
      <c r="B28" s="180"/>
      <c r="C28" s="180"/>
      <c r="D28" s="78" t="str">
        <f>Data!B7</f>
        <v>40</v>
      </c>
      <c r="E28" s="78">
        <f>Data!D7</f>
        <v>1810</v>
      </c>
      <c r="F28" s="170"/>
      <c r="G28" s="187"/>
      <c r="H28" s="170"/>
      <c r="I28" s="78">
        <f>J19*E28</f>
        <v>1512.4333711842455</v>
      </c>
      <c r="J28" s="182"/>
      <c r="K28" s="208"/>
    </row>
    <row r="29" spans="1:11" ht="13.5">
      <c r="A29" s="180"/>
      <c r="B29" s="180"/>
      <c r="C29" s="180"/>
      <c r="D29" s="78" t="str">
        <f>Data!B8</f>
        <v>50</v>
      </c>
      <c r="E29" s="78">
        <f>Data!D8</f>
        <v>1710</v>
      </c>
      <c r="F29" s="170"/>
      <c r="G29" s="187"/>
      <c r="H29" s="170"/>
      <c r="I29" s="78">
        <f>J19*E29</f>
        <v>1428.873516422685</v>
      </c>
      <c r="J29" s="182"/>
      <c r="K29" s="208"/>
    </row>
    <row r="30" spans="1:11" ht="15" thickBot="1">
      <c r="A30" s="181"/>
      <c r="B30" s="181"/>
      <c r="C30" s="181"/>
      <c r="D30" s="81" t="str">
        <f>Data!B9</f>
        <v>100</v>
      </c>
      <c r="E30" s="81">
        <f>Data!D9</f>
        <v>7900</v>
      </c>
      <c r="F30" s="190"/>
      <c r="G30" s="192"/>
      <c r="H30" s="190"/>
      <c r="I30" s="78">
        <f>J19*E30</f>
        <v>6601.2285261632815</v>
      </c>
      <c r="J30" s="191"/>
      <c r="K30" s="219"/>
    </row>
    <row r="31" spans="1:12" ht="15" thickTop="1">
      <c r="A31" s="193">
        <v>2</v>
      </c>
      <c r="B31" s="93">
        <v>1</v>
      </c>
      <c r="C31" s="93">
        <v>229</v>
      </c>
      <c r="D31" s="93" t="str">
        <f>Data!B4</f>
        <v>10</v>
      </c>
      <c r="E31" s="93">
        <f>Data!D4</f>
        <v>2080</v>
      </c>
      <c r="F31" s="93">
        <f>SUM(E31)</f>
        <v>2080</v>
      </c>
      <c r="G31" s="94">
        <v>31.8</v>
      </c>
      <c r="H31" s="93">
        <f>G31*C31</f>
        <v>7282.2</v>
      </c>
      <c r="I31" s="93">
        <f>E31*J25</f>
        <v>1720.8757815873805</v>
      </c>
      <c r="J31" s="95">
        <f>I31/(F31+H31)</f>
        <v>0.18381104671844015</v>
      </c>
      <c r="K31" s="199">
        <f>(J52*Data!E9+Data!D10)/Data!E10</f>
        <v>0.8543838318929908</v>
      </c>
      <c r="L31" s="2"/>
    </row>
    <row r="32" spans="1:11" ht="13.5">
      <c r="A32" s="194"/>
      <c r="B32" s="196">
        <v>2</v>
      </c>
      <c r="C32" s="196">
        <v>31</v>
      </c>
      <c r="D32" s="96" t="str">
        <f>Data!B4</f>
        <v>10</v>
      </c>
      <c r="E32" s="96">
        <f>Data!D4</f>
        <v>2080</v>
      </c>
      <c r="F32" s="197">
        <f>SUM(E32:E33)</f>
        <v>4070</v>
      </c>
      <c r="G32" s="201">
        <v>23.22</v>
      </c>
      <c r="H32" s="197">
        <f>G32*C32</f>
        <v>719.8199999999999</v>
      </c>
      <c r="I32" s="96">
        <f>J31*E32</f>
        <v>382.3269771743555</v>
      </c>
      <c r="J32" s="199">
        <f>SUM(I32:I33)/(F32+H32)</f>
        <v>0.4235528239981986</v>
      </c>
      <c r="K32" s="204"/>
    </row>
    <row r="33" spans="1:11" ht="13.5">
      <c r="A33" s="194"/>
      <c r="B33" s="196"/>
      <c r="C33" s="196"/>
      <c r="D33" s="96" t="str">
        <f>Data!B5</f>
        <v>20</v>
      </c>
      <c r="E33" s="96">
        <f>Data!D5</f>
        <v>1990</v>
      </c>
      <c r="F33" s="198"/>
      <c r="G33" s="203"/>
      <c r="H33" s="198"/>
      <c r="I33" s="96">
        <f>J25*E33</f>
        <v>1646.4148102686959</v>
      </c>
      <c r="J33" s="200"/>
      <c r="K33" s="204"/>
    </row>
    <row r="34" spans="1:11" ht="13.5">
      <c r="A34" s="194"/>
      <c r="B34" s="196">
        <v>3</v>
      </c>
      <c r="C34" s="196">
        <v>15</v>
      </c>
      <c r="D34" s="96" t="str">
        <f>Data!B4</f>
        <v>10</v>
      </c>
      <c r="E34" s="96">
        <f>Data!D4</f>
        <v>2080</v>
      </c>
      <c r="F34" s="197">
        <f>SUM(E34:E36)</f>
        <v>5980</v>
      </c>
      <c r="G34" s="201">
        <v>17.9</v>
      </c>
      <c r="H34" s="197">
        <f>G34*C34</f>
        <v>268.5</v>
      </c>
      <c r="I34" s="96">
        <f>J32*E34</f>
        <v>880.9898739162531</v>
      </c>
      <c r="J34" s="199">
        <f>SUM(I34:I36)/(F34+H34)</f>
        <v>0.5287808712299449</v>
      </c>
      <c r="K34" s="204"/>
    </row>
    <row r="35" spans="1:11" ht="13.5">
      <c r="A35" s="194"/>
      <c r="B35" s="196"/>
      <c r="C35" s="196"/>
      <c r="D35" s="96" t="str">
        <f>Data!B5</f>
        <v>20</v>
      </c>
      <c r="E35" s="96">
        <f>Data!D5</f>
        <v>1990</v>
      </c>
      <c r="F35" s="194"/>
      <c r="G35" s="202"/>
      <c r="H35" s="194"/>
      <c r="I35" s="96">
        <f>J32*E35</f>
        <v>842.8701197564152</v>
      </c>
      <c r="J35" s="204"/>
      <c r="K35" s="204"/>
    </row>
    <row r="36" spans="1:11" ht="13.5">
      <c r="A36" s="194"/>
      <c r="B36" s="196"/>
      <c r="C36" s="196"/>
      <c r="D36" s="96" t="str">
        <f>Data!B6</f>
        <v>30</v>
      </c>
      <c r="E36" s="96">
        <f>Data!D6</f>
        <v>1910</v>
      </c>
      <c r="F36" s="198"/>
      <c r="G36" s="203"/>
      <c r="H36" s="198"/>
      <c r="I36" s="96">
        <f>J25*E36</f>
        <v>1580.2272802076427</v>
      </c>
      <c r="J36" s="200"/>
      <c r="K36" s="204"/>
    </row>
    <row r="37" spans="1:11" ht="13.5">
      <c r="A37" s="194"/>
      <c r="B37" s="196">
        <v>4</v>
      </c>
      <c r="C37" s="196">
        <v>16</v>
      </c>
      <c r="D37" s="96" t="str">
        <f>Data!B4</f>
        <v>10</v>
      </c>
      <c r="E37" s="96">
        <f>Data!D4</f>
        <v>2080</v>
      </c>
      <c r="F37" s="197">
        <f>SUM(E37:E40)</f>
        <v>7790</v>
      </c>
      <c r="G37" s="201">
        <v>12.5</v>
      </c>
      <c r="H37" s="197">
        <f>G37*C37</f>
        <v>200</v>
      </c>
      <c r="I37" s="96">
        <f>J34*E37</f>
        <v>1099.8642121582855</v>
      </c>
      <c r="J37" s="199">
        <f>SUM(I37:I40)/(F37+H37)</f>
        <v>0.5831792838030535</v>
      </c>
      <c r="K37" s="204"/>
    </row>
    <row r="38" spans="1:11" ht="13.5">
      <c r="A38" s="194"/>
      <c r="B38" s="196"/>
      <c r="C38" s="196"/>
      <c r="D38" s="96" t="str">
        <f>Data!B5</f>
        <v>20</v>
      </c>
      <c r="E38" s="96">
        <f>Data!D5</f>
        <v>1990</v>
      </c>
      <c r="F38" s="194"/>
      <c r="G38" s="202"/>
      <c r="H38" s="194"/>
      <c r="I38" s="96">
        <f>J34*E38</f>
        <v>1052.2739337475903</v>
      </c>
      <c r="J38" s="204"/>
      <c r="K38" s="204"/>
    </row>
    <row r="39" spans="1:11" ht="13.5">
      <c r="A39" s="194"/>
      <c r="B39" s="196"/>
      <c r="C39" s="196"/>
      <c r="D39" s="96" t="str">
        <f>Data!B6</f>
        <v>30</v>
      </c>
      <c r="E39" s="96">
        <f>Data!D6</f>
        <v>1910</v>
      </c>
      <c r="F39" s="194"/>
      <c r="G39" s="202"/>
      <c r="H39" s="194"/>
      <c r="I39" s="96">
        <f>J34*E39</f>
        <v>1009.9714640491948</v>
      </c>
      <c r="J39" s="204"/>
      <c r="K39" s="204"/>
    </row>
    <row r="40" spans="1:11" ht="13.5">
      <c r="A40" s="194"/>
      <c r="B40" s="196"/>
      <c r="C40" s="196"/>
      <c r="D40" s="96" t="str">
        <f>Data!B7</f>
        <v>40</v>
      </c>
      <c r="E40" s="96">
        <f>Data!D7</f>
        <v>1810</v>
      </c>
      <c r="F40" s="198"/>
      <c r="G40" s="203"/>
      <c r="H40" s="198"/>
      <c r="I40" s="96">
        <f>J25*E40</f>
        <v>1497.4928676313264</v>
      </c>
      <c r="J40" s="200"/>
      <c r="K40" s="204"/>
    </row>
    <row r="41" spans="1:11" ht="13.5">
      <c r="A41" s="194"/>
      <c r="B41" s="196">
        <v>5</v>
      </c>
      <c r="C41" s="196">
        <v>45</v>
      </c>
      <c r="D41" s="96" t="str">
        <f>Data!B4</f>
        <v>10</v>
      </c>
      <c r="E41" s="96">
        <f>Data!D4</f>
        <v>2080</v>
      </c>
      <c r="F41" s="197">
        <f>SUM(E41:E45)</f>
        <v>9500</v>
      </c>
      <c r="G41" s="201">
        <v>12.62</v>
      </c>
      <c r="H41" s="197">
        <f>G41*C41</f>
        <v>567.9</v>
      </c>
      <c r="I41" s="96">
        <f>J37*E41</f>
        <v>1213.0129103103513</v>
      </c>
      <c r="J41" s="199">
        <f>SUM(I41:I45)/(F41+H41)</f>
        <v>0.5917544945699498</v>
      </c>
      <c r="K41" s="204"/>
    </row>
    <row r="42" spans="1:11" ht="13.5">
      <c r="A42" s="194"/>
      <c r="B42" s="196"/>
      <c r="C42" s="196"/>
      <c r="D42" s="96" t="str">
        <f>Data!B5</f>
        <v>20</v>
      </c>
      <c r="E42" s="96">
        <f>Data!D5</f>
        <v>1990</v>
      </c>
      <c r="F42" s="194"/>
      <c r="G42" s="202"/>
      <c r="H42" s="194"/>
      <c r="I42" s="96">
        <f>J37*E42</f>
        <v>1160.5267747680764</v>
      </c>
      <c r="J42" s="204"/>
      <c r="K42" s="204"/>
    </row>
    <row r="43" spans="1:11" ht="13.5">
      <c r="A43" s="194"/>
      <c r="B43" s="196"/>
      <c r="C43" s="196"/>
      <c r="D43" s="96" t="str">
        <f>Data!B6</f>
        <v>30</v>
      </c>
      <c r="E43" s="96">
        <f>Data!D6</f>
        <v>1910</v>
      </c>
      <c r="F43" s="194"/>
      <c r="G43" s="202"/>
      <c r="H43" s="194"/>
      <c r="I43" s="96">
        <f>J37*E43</f>
        <v>1113.872432063832</v>
      </c>
      <c r="J43" s="204"/>
      <c r="K43" s="204"/>
    </row>
    <row r="44" spans="1:11" ht="13.5">
      <c r="A44" s="194"/>
      <c r="B44" s="196"/>
      <c r="C44" s="196"/>
      <c r="D44" s="96" t="str">
        <f>Data!B7</f>
        <v>40</v>
      </c>
      <c r="E44" s="96">
        <f>Data!D7</f>
        <v>1810</v>
      </c>
      <c r="F44" s="194"/>
      <c r="G44" s="202"/>
      <c r="H44" s="194"/>
      <c r="I44" s="96">
        <f>J37*E44</f>
        <v>1055.554503683527</v>
      </c>
      <c r="J44" s="204"/>
      <c r="K44" s="204"/>
    </row>
    <row r="45" spans="1:11" ht="13.5">
      <c r="A45" s="194"/>
      <c r="B45" s="196"/>
      <c r="C45" s="196"/>
      <c r="D45" s="96" t="str">
        <f>Data!B8</f>
        <v>50</v>
      </c>
      <c r="E45" s="96">
        <f>Data!D8</f>
        <v>1710</v>
      </c>
      <c r="F45" s="198"/>
      <c r="G45" s="203"/>
      <c r="H45" s="198"/>
      <c r="I45" s="96">
        <f>J25*E45</f>
        <v>1414.75845505501</v>
      </c>
      <c r="J45" s="200"/>
      <c r="K45" s="204"/>
    </row>
    <row r="46" spans="1:11" ht="13.5">
      <c r="A46" s="194"/>
      <c r="B46" s="196">
        <v>6</v>
      </c>
      <c r="C46" s="196">
        <v>15</v>
      </c>
      <c r="D46" s="96" t="str">
        <f>Data!B4</f>
        <v>10</v>
      </c>
      <c r="E46" s="96">
        <f>Data!D4</f>
        <v>2080</v>
      </c>
      <c r="F46" s="197">
        <f>SUM(E46:E51)</f>
        <v>17400</v>
      </c>
      <c r="G46" s="201">
        <v>12.4</v>
      </c>
      <c r="H46" s="197">
        <f>G46*C46</f>
        <v>186</v>
      </c>
      <c r="I46" s="96">
        <f>J41*E46</f>
        <v>1230.8493487054955</v>
      </c>
      <c r="J46" s="199">
        <f>SUM(I46:I51)/(F46+H46)</f>
        <v>0.6913275498660022</v>
      </c>
      <c r="K46" s="204"/>
    </row>
    <row r="47" spans="1:11" ht="13.5">
      <c r="A47" s="194"/>
      <c r="B47" s="196"/>
      <c r="C47" s="196"/>
      <c r="D47" s="96" t="str">
        <f>Data!B5</f>
        <v>20</v>
      </c>
      <c r="E47" s="96">
        <f>Data!D5</f>
        <v>1990</v>
      </c>
      <c r="F47" s="194"/>
      <c r="G47" s="202"/>
      <c r="H47" s="194"/>
      <c r="I47" s="96">
        <f>J41*E47</f>
        <v>1177.5914441942</v>
      </c>
      <c r="J47" s="204"/>
      <c r="K47" s="204"/>
    </row>
    <row r="48" spans="1:11" ht="13.5">
      <c r="A48" s="194"/>
      <c r="B48" s="196"/>
      <c r="C48" s="196"/>
      <c r="D48" s="96" t="str">
        <f>Data!B6</f>
        <v>30</v>
      </c>
      <c r="E48" s="96">
        <f>Data!D6</f>
        <v>1910</v>
      </c>
      <c r="F48" s="194"/>
      <c r="G48" s="202"/>
      <c r="H48" s="194"/>
      <c r="I48" s="96">
        <f>J41*E48</f>
        <v>1130.251084628604</v>
      </c>
      <c r="J48" s="204"/>
      <c r="K48" s="204"/>
    </row>
    <row r="49" spans="1:11" ht="13.5">
      <c r="A49" s="194"/>
      <c r="B49" s="196"/>
      <c r="C49" s="196"/>
      <c r="D49" s="96" t="str">
        <f>Data!B7</f>
        <v>40</v>
      </c>
      <c r="E49" s="96">
        <f>Data!D7</f>
        <v>1810</v>
      </c>
      <c r="F49" s="194"/>
      <c r="G49" s="202"/>
      <c r="H49" s="194"/>
      <c r="I49" s="96">
        <f>J41*E49</f>
        <v>1071.075635171609</v>
      </c>
      <c r="J49" s="204"/>
      <c r="K49" s="204"/>
    </row>
    <row r="50" spans="1:11" ht="13.5">
      <c r="A50" s="194"/>
      <c r="B50" s="196"/>
      <c r="C50" s="196"/>
      <c r="D50" s="96" t="str">
        <f>Data!B8</f>
        <v>50</v>
      </c>
      <c r="E50" s="96">
        <f>Data!D8</f>
        <v>1710</v>
      </c>
      <c r="F50" s="194"/>
      <c r="G50" s="202"/>
      <c r="H50" s="194"/>
      <c r="I50" s="96">
        <f>J41*E50</f>
        <v>1011.9001857146142</v>
      </c>
      <c r="J50" s="204"/>
      <c r="K50" s="204"/>
    </row>
    <row r="51" spans="1:11" ht="13.5">
      <c r="A51" s="194"/>
      <c r="B51" s="196"/>
      <c r="C51" s="196"/>
      <c r="D51" s="96" t="str">
        <f>Data!B9</f>
        <v>100</v>
      </c>
      <c r="E51" s="96">
        <f>Data!D9</f>
        <v>7900</v>
      </c>
      <c r="F51" s="198"/>
      <c r="G51" s="203"/>
      <c r="H51" s="198"/>
      <c r="I51" s="96">
        <f>J25*E51</f>
        <v>6536.018593528994</v>
      </c>
      <c r="J51" s="200"/>
      <c r="K51" s="204"/>
    </row>
    <row r="52" spans="1:11" ht="13.5">
      <c r="A52" s="194"/>
      <c r="B52" s="197" t="s">
        <v>18</v>
      </c>
      <c r="C52" s="197">
        <v>14</v>
      </c>
      <c r="D52" s="96" t="str">
        <f>Data!B4</f>
        <v>10</v>
      </c>
      <c r="E52" s="96">
        <f>Data!D4</f>
        <v>2080</v>
      </c>
      <c r="F52" s="197">
        <f>SUM(E52:E57)</f>
        <v>17400</v>
      </c>
      <c r="G52" s="201">
        <v>12.4</v>
      </c>
      <c r="H52" s="197">
        <f>G52*C52</f>
        <v>173.6</v>
      </c>
      <c r="I52" s="96">
        <f>J46*E52</f>
        <v>1437.9613037212846</v>
      </c>
      <c r="J52" s="199">
        <f>SUM(I52:I57)/(F52+H52)</f>
        <v>0.6844983024348135</v>
      </c>
      <c r="K52" s="204"/>
    </row>
    <row r="53" spans="1:11" ht="13.5">
      <c r="A53" s="194"/>
      <c r="B53" s="194"/>
      <c r="C53" s="194"/>
      <c r="D53" s="96" t="str">
        <f>Data!B5</f>
        <v>20</v>
      </c>
      <c r="E53" s="96">
        <f>Data!D5</f>
        <v>1990</v>
      </c>
      <c r="F53" s="194"/>
      <c r="G53" s="202"/>
      <c r="H53" s="194"/>
      <c r="I53" s="96">
        <f>J46*E53</f>
        <v>1375.7418242333445</v>
      </c>
      <c r="J53" s="204"/>
      <c r="K53" s="204"/>
    </row>
    <row r="54" spans="1:11" ht="13.5">
      <c r="A54" s="194"/>
      <c r="B54" s="194"/>
      <c r="C54" s="194"/>
      <c r="D54" s="96" t="str">
        <f>Data!B6</f>
        <v>30</v>
      </c>
      <c r="E54" s="96">
        <f>Data!D6</f>
        <v>1910</v>
      </c>
      <c r="F54" s="194"/>
      <c r="G54" s="202"/>
      <c r="H54" s="194"/>
      <c r="I54" s="96">
        <f>J46*E54</f>
        <v>1320.4356202440642</v>
      </c>
      <c r="J54" s="204"/>
      <c r="K54" s="204"/>
    </row>
    <row r="55" spans="1:11" ht="13.5">
      <c r="A55" s="194"/>
      <c r="B55" s="194"/>
      <c r="C55" s="194"/>
      <c r="D55" s="96" t="str">
        <f>Data!B7</f>
        <v>40</v>
      </c>
      <c r="E55" s="96">
        <f>Data!D7</f>
        <v>1810</v>
      </c>
      <c r="F55" s="194"/>
      <c r="G55" s="202"/>
      <c r="H55" s="194"/>
      <c r="I55" s="96">
        <f>J46*E55</f>
        <v>1251.302865257464</v>
      </c>
      <c r="J55" s="204"/>
      <c r="K55" s="204"/>
    </row>
    <row r="56" spans="1:11" ht="13.5">
      <c r="A56" s="194"/>
      <c r="B56" s="194"/>
      <c r="C56" s="194"/>
      <c r="D56" s="96" t="str">
        <f>Data!B8</f>
        <v>50</v>
      </c>
      <c r="E56" s="96">
        <f>Data!D8</f>
        <v>1710</v>
      </c>
      <c r="F56" s="194"/>
      <c r="G56" s="202"/>
      <c r="H56" s="194"/>
      <c r="I56" s="96">
        <f>J46*E56</f>
        <v>1182.1701102708637</v>
      </c>
      <c r="J56" s="204"/>
      <c r="K56" s="204"/>
    </row>
    <row r="57" spans="1:11" ht="15" thickBot="1">
      <c r="A57" s="195"/>
      <c r="B57" s="195"/>
      <c r="C57" s="195"/>
      <c r="D57" s="97" t="str">
        <f>Data!B9</f>
        <v>100</v>
      </c>
      <c r="E57" s="97">
        <f>Data!D9</f>
        <v>7900</v>
      </c>
      <c r="F57" s="195"/>
      <c r="G57" s="206"/>
      <c r="H57" s="195"/>
      <c r="I57" s="97">
        <f>J46*E57</f>
        <v>5461.487643941417</v>
      </c>
      <c r="J57" s="205"/>
      <c r="K57" s="205"/>
    </row>
    <row r="58" spans="1:11" ht="15" thickTop="1">
      <c r="A58" s="210">
        <v>3</v>
      </c>
      <c r="B58" s="82">
        <v>1</v>
      </c>
      <c r="C58" s="82">
        <v>229</v>
      </c>
      <c r="D58" s="82" t="str">
        <f>Data!B4</f>
        <v>10</v>
      </c>
      <c r="E58" s="82">
        <f>Data!D4</f>
        <v>2080</v>
      </c>
      <c r="F58" s="82">
        <f>SUM(E58)</f>
        <v>2080</v>
      </c>
      <c r="G58" s="83">
        <v>31.8</v>
      </c>
      <c r="H58" s="82">
        <f>G58*C58</f>
        <v>7282.2</v>
      </c>
      <c r="I58" s="82">
        <f>J52*E58</f>
        <v>1423.756469064412</v>
      </c>
      <c r="J58" s="84">
        <f>I58/(F58+H58)</f>
        <v>0.15207498975287986</v>
      </c>
      <c r="K58" s="220">
        <f>(J79*Data!E9+Data!D10)/Data!E10</f>
        <v>0.7998379921296771</v>
      </c>
    </row>
    <row r="59" spans="1:11" ht="13.5">
      <c r="A59" s="211"/>
      <c r="B59" s="170">
        <v>2</v>
      </c>
      <c r="C59" s="170">
        <v>31</v>
      </c>
      <c r="D59" s="78" t="str">
        <f>Data!B4</f>
        <v>10</v>
      </c>
      <c r="E59" s="78">
        <f>Data!D4</f>
        <v>2080</v>
      </c>
      <c r="F59" s="179">
        <f>SUM(E59:E60)</f>
        <v>4070</v>
      </c>
      <c r="G59" s="186">
        <v>23.22</v>
      </c>
      <c r="H59" s="179">
        <f>G59*C59</f>
        <v>719.8199999999999</v>
      </c>
      <c r="I59" s="78">
        <f>J58*E59</f>
        <v>316.3159786859901</v>
      </c>
      <c r="J59" s="207">
        <f>SUM(I59:I60)/(F59+H59)</f>
        <v>0.35042394088530865</v>
      </c>
      <c r="K59" s="208"/>
    </row>
    <row r="60" spans="1:11" ht="13.5">
      <c r="A60" s="211"/>
      <c r="B60" s="170"/>
      <c r="C60" s="170"/>
      <c r="D60" s="78" t="str">
        <f>Data!B5</f>
        <v>20</v>
      </c>
      <c r="E60" s="78">
        <f>Data!D5</f>
        <v>1990</v>
      </c>
      <c r="F60" s="189"/>
      <c r="G60" s="188"/>
      <c r="H60" s="189"/>
      <c r="I60" s="78">
        <f>J52*E60</f>
        <v>1362.151621845279</v>
      </c>
      <c r="J60" s="209"/>
      <c r="K60" s="208"/>
    </row>
    <row r="61" spans="1:11" ht="13.5">
      <c r="A61" s="211"/>
      <c r="B61" s="170">
        <v>3</v>
      </c>
      <c r="C61" s="170">
        <v>15</v>
      </c>
      <c r="D61" s="78" t="str">
        <f>Data!B4</f>
        <v>10</v>
      </c>
      <c r="E61" s="78">
        <f>Data!D4</f>
        <v>2080</v>
      </c>
      <c r="F61" s="179">
        <f>SUM(E61:E63)</f>
        <v>5980</v>
      </c>
      <c r="G61" s="186">
        <v>17.9</v>
      </c>
      <c r="H61" s="179">
        <f>G61*C61</f>
        <v>268.5</v>
      </c>
      <c r="I61" s="78">
        <f>J59*E61</f>
        <v>728.881797041442</v>
      </c>
      <c r="J61" s="207">
        <f>SUM(I61:I63)/(F61+H61)</f>
        <v>0.43748374762802267</v>
      </c>
      <c r="K61" s="208"/>
    </row>
    <row r="62" spans="1:11" ht="13.5">
      <c r="A62" s="211"/>
      <c r="B62" s="170"/>
      <c r="C62" s="170"/>
      <c r="D62" s="78" t="str">
        <f>Data!B5</f>
        <v>20</v>
      </c>
      <c r="E62" s="78">
        <f>Data!D5</f>
        <v>1990</v>
      </c>
      <c r="F62" s="180"/>
      <c r="G62" s="187"/>
      <c r="H62" s="180"/>
      <c r="I62" s="78">
        <f>J59*E62</f>
        <v>697.3436423617642</v>
      </c>
      <c r="J62" s="208"/>
      <c r="K62" s="208"/>
    </row>
    <row r="63" spans="1:11" ht="13.5">
      <c r="A63" s="211"/>
      <c r="B63" s="170"/>
      <c r="C63" s="170"/>
      <c r="D63" s="78" t="str">
        <f>Data!B6</f>
        <v>30</v>
      </c>
      <c r="E63" s="78">
        <f>Data!D6</f>
        <v>1910</v>
      </c>
      <c r="F63" s="189"/>
      <c r="G63" s="188"/>
      <c r="H63" s="189"/>
      <c r="I63" s="78">
        <f>J52*E63</f>
        <v>1307.3917576504937</v>
      </c>
      <c r="J63" s="209"/>
      <c r="K63" s="208"/>
    </row>
    <row r="64" spans="1:11" ht="13.5">
      <c r="A64" s="211"/>
      <c r="B64" s="170">
        <v>4</v>
      </c>
      <c r="C64" s="170">
        <v>16</v>
      </c>
      <c r="D64" s="78" t="str">
        <f>Data!B4</f>
        <v>10</v>
      </c>
      <c r="E64" s="78">
        <f>Data!D4</f>
        <v>2080</v>
      </c>
      <c r="F64" s="179">
        <f>SUM(E64:E67)</f>
        <v>7790</v>
      </c>
      <c r="G64" s="186">
        <v>12.5</v>
      </c>
      <c r="H64" s="179">
        <f>G64*C64</f>
        <v>200</v>
      </c>
      <c r="I64" s="78">
        <f>J61*E64</f>
        <v>909.9661950662871</v>
      </c>
      <c r="J64" s="207">
        <f>SUM(I64:I67)/(F64+H64)</f>
        <v>0.48248995472122497</v>
      </c>
      <c r="K64" s="208"/>
    </row>
    <row r="65" spans="1:11" ht="13.5">
      <c r="A65" s="211"/>
      <c r="B65" s="170"/>
      <c r="C65" s="170"/>
      <c r="D65" s="78" t="str">
        <f>Data!B5</f>
        <v>20</v>
      </c>
      <c r="E65" s="78">
        <f>Data!D5</f>
        <v>1990</v>
      </c>
      <c r="F65" s="180"/>
      <c r="G65" s="187"/>
      <c r="H65" s="180"/>
      <c r="I65" s="78">
        <f>J61*E65</f>
        <v>870.5926577797651</v>
      </c>
      <c r="J65" s="208"/>
      <c r="K65" s="208"/>
    </row>
    <row r="66" spans="1:11" ht="13.5">
      <c r="A66" s="211"/>
      <c r="B66" s="170"/>
      <c r="C66" s="170"/>
      <c r="D66" s="78" t="str">
        <f>Data!B6</f>
        <v>30</v>
      </c>
      <c r="E66" s="78">
        <f>Data!D6</f>
        <v>1910</v>
      </c>
      <c r="F66" s="180"/>
      <c r="G66" s="187"/>
      <c r="H66" s="180"/>
      <c r="I66" s="78">
        <f>J61*E66</f>
        <v>835.5939579695233</v>
      </c>
      <c r="J66" s="208"/>
      <c r="K66" s="208"/>
    </row>
    <row r="67" spans="1:11" ht="13.5">
      <c r="A67" s="211"/>
      <c r="B67" s="170"/>
      <c r="C67" s="170"/>
      <c r="D67" s="78" t="str">
        <f>Data!B7</f>
        <v>40</v>
      </c>
      <c r="E67" s="78">
        <f>Data!D7</f>
        <v>1810</v>
      </c>
      <c r="F67" s="189"/>
      <c r="G67" s="188"/>
      <c r="H67" s="189"/>
      <c r="I67" s="78">
        <f>J52*E67</f>
        <v>1238.9419274070124</v>
      </c>
      <c r="J67" s="209"/>
      <c r="K67" s="208"/>
    </row>
    <row r="68" spans="1:11" ht="13.5">
      <c r="A68" s="211"/>
      <c r="B68" s="170">
        <v>5</v>
      </c>
      <c r="C68" s="170">
        <v>45</v>
      </c>
      <c r="D68" s="78" t="str">
        <f>Data!B4</f>
        <v>10</v>
      </c>
      <c r="E68" s="78">
        <f>Data!D4</f>
        <v>2080</v>
      </c>
      <c r="F68" s="179">
        <f>SUM(E68:E72)</f>
        <v>9500</v>
      </c>
      <c r="G68" s="186">
        <v>12.62</v>
      </c>
      <c r="H68" s="179">
        <f>G68*C68</f>
        <v>567.9</v>
      </c>
      <c r="I68" s="78">
        <f>J64*E68</f>
        <v>1003.5791058201479</v>
      </c>
      <c r="J68" s="207">
        <f>SUM(I68:I72)/(F68+H68)</f>
        <v>0.4895846049763976</v>
      </c>
      <c r="K68" s="208"/>
    </row>
    <row r="69" spans="1:11" ht="13.5">
      <c r="A69" s="211"/>
      <c r="B69" s="170"/>
      <c r="C69" s="170"/>
      <c r="D69" s="78" t="str">
        <f>Data!B5</f>
        <v>20</v>
      </c>
      <c r="E69" s="78">
        <f>Data!D5</f>
        <v>1990</v>
      </c>
      <c r="F69" s="180"/>
      <c r="G69" s="187"/>
      <c r="H69" s="180"/>
      <c r="I69" s="78">
        <f>J64*E69</f>
        <v>960.1550098952376</v>
      </c>
      <c r="J69" s="208"/>
      <c r="K69" s="208"/>
    </row>
    <row r="70" spans="1:11" ht="13.5">
      <c r="A70" s="211"/>
      <c r="B70" s="170"/>
      <c r="C70" s="170"/>
      <c r="D70" s="78" t="str">
        <f>Data!B6</f>
        <v>30</v>
      </c>
      <c r="E70" s="78">
        <f>Data!D6</f>
        <v>1910</v>
      </c>
      <c r="F70" s="180"/>
      <c r="G70" s="187"/>
      <c r="H70" s="180"/>
      <c r="I70" s="78">
        <f>J64*E70</f>
        <v>921.5558135175397</v>
      </c>
      <c r="J70" s="208"/>
      <c r="K70" s="208"/>
    </row>
    <row r="71" spans="1:11" ht="13.5">
      <c r="A71" s="211"/>
      <c r="B71" s="170"/>
      <c r="C71" s="170"/>
      <c r="D71" s="78" t="str">
        <f>Data!B7</f>
        <v>40</v>
      </c>
      <c r="E71" s="78">
        <f>Data!D7</f>
        <v>1810</v>
      </c>
      <c r="F71" s="180"/>
      <c r="G71" s="187"/>
      <c r="H71" s="180"/>
      <c r="I71" s="78">
        <f>J64*E71</f>
        <v>873.3068180454172</v>
      </c>
      <c r="J71" s="208"/>
      <c r="K71" s="208"/>
    </row>
    <row r="72" spans="1:11" ht="13.5">
      <c r="A72" s="211"/>
      <c r="B72" s="170"/>
      <c r="C72" s="170"/>
      <c r="D72" s="78" t="str">
        <f>Data!B8</f>
        <v>50</v>
      </c>
      <c r="E72" s="78">
        <f>Data!D8</f>
        <v>1710</v>
      </c>
      <c r="F72" s="189"/>
      <c r="G72" s="188"/>
      <c r="H72" s="189"/>
      <c r="I72" s="78">
        <f>J52*E72</f>
        <v>1170.492097163531</v>
      </c>
      <c r="J72" s="209"/>
      <c r="K72" s="208"/>
    </row>
    <row r="73" spans="1:11" ht="13.5">
      <c r="A73" s="211"/>
      <c r="B73" s="170">
        <v>6</v>
      </c>
      <c r="C73" s="170">
        <v>15</v>
      </c>
      <c r="D73" s="78" t="str">
        <f>Data!B4</f>
        <v>10</v>
      </c>
      <c r="E73" s="78">
        <f>Data!D4</f>
        <v>2080</v>
      </c>
      <c r="F73" s="179">
        <f>SUM(E73:E78)</f>
        <v>17400</v>
      </c>
      <c r="G73" s="186">
        <v>12.4</v>
      </c>
      <c r="H73" s="179">
        <f>G73*C73</f>
        <v>186</v>
      </c>
      <c r="I73" s="78">
        <f>J68*E73</f>
        <v>1018.335978350907</v>
      </c>
      <c r="J73" s="207">
        <f>SUM(I73:I78)/(F73+H73)</f>
        <v>0.5719657873598774</v>
      </c>
      <c r="K73" s="208"/>
    </row>
    <row r="74" spans="1:11" ht="13.5">
      <c r="A74" s="211"/>
      <c r="B74" s="170"/>
      <c r="C74" s="170"/>
      <c r="D74" s="78" t="str">
        <f>Data!B5</f>
        <v>20</v>
      </c>
      <c r="E74" s="78">
        <f>Data!D5</f>
        <v>1990</v>
      </c>
      <c r="F74" s="180"/>
      <c r="G74" s="187"/>
      <c r="H74" s="180"/>
      <c r="I74" s="78">
        <f>J68*E74</f>
        <v>974.2733639030313</v>
      </c>
      <c r="J74" s="208"/>
      <c r="K74" s="208"/>
    </row>
    <row r="75" spans="1:11" ht="13.5">
      <c r="A75" s="211"/>
      <c r="B75" s="170"/>
      <c r="C75" s="170"/>
      <c r="D75" s="78" t="str">
        <f>Data!B6</f>
        <v>30</v>
      </c>
      <c r="E75" s="78">
        <f>Data!D6</f>
        <v>1910</v>
      </c>
      <c r="F75" s="180"/>
      <c r="G75" s="187"/>
      <c r="H75" s="180"/>
      <c r="I75" s="78">
        <f>J68*E75</f>
        <v>935.1065955049195</v>
      </c>
      <c r="J75" s="208"/>
      <c r="K75" s="208"/>
    </row>
    <row r="76" spans="1:11" ht="13.5">
      <c r="A76" s="211"/>
      <c r="B76" s="170"/>
      <c r="C76" s="170"/>
      <c r="D76" s="78" t="str">
        <f>Data!B7</f>
        <v>40</v>
      </c>
      <c r="E76" s="78">
        <f>Data!D7</f>
        <v>1810</v>
      </c>
      <c r="F76" s="180"/>
      <c r="G76" s="187"/>
      <c r="H76" s="180"/>
      <c r="I76" s="78">
        <f>J68*E76</f>
        <v>886.1481350072796</v>
      </c>
      <c r="J76" s="208"/>
      <c r="K76" s="208"/>
    </row>
    <row r="77" spans="1:11" ht="13.5">
      <c r="A77" s="211"/>
      <c r="B77" s="170"/>
      <c r="C77" s="170"/>
      <c r="D77" s="78" t="str">
        <f>Data!B8</f>
        <v>50</v>
      </c>
      <c r="E77" s="78">
        <f>Data!D8</f>
        <v>1710</v>
      </c>
      <c r="F77" s="180"/>
      <c r="G77" s="187"/>
      <c r="H77" s="180"/>
      <c r="I77" s="78">
        <f>J68*E77</f>
        <v>837.1896745096399</v>
      </c>
      <c r="J77" s="208"/>
      <c r="K77" s="208"/>
    </row>
    <row r="78" spans="1:11" ht="13.5">
      <c r="A78" s="211"/>
      <c r="B78" s="170"/>
      <c r="C78" s="170"/>
      <c r="D78" s="78" t="str">
        <f>Data!B9</f>
        <v>100</v>
      </c>
      <c r="E78" s="78">
        <f>Data!D9</f>
        <v>7900</v>
      </c>
      <c r="F78" s="189"/>
      <c r="G78" s="188"/>
      <c r="H78" s="189"/>
      <c r="I78" s="78">
        <f>J52*E78</f>
        <v>5407.536589235026</v>
      </c>
      <c r="J78" s="209"/>
      <c r="K78" s="208"/>
    </row>
    <row r="79" spans="1:11" ht="13.5">
      <c r="A79" s="211"/>
      <c r="B79" s="170" t="s">
        <v>18</v>
      </c>
      <c r="C79" s="170">
        <v>14</v>
      </c>
      <c r="D79" s="78" t="str">
        <f>Data!B4</f>
        <v>10</v>
      </c>
      <c r="E79" s="78">
        <f>Data!D4</f>
        <v>2080</v>
      </c>
      <c r="F79" s="179">
        <f>SUM(E79:E84)</f>
        <v>17400</v>
      </c>
      <c r="G79" s="186">
        <v>12.4</v>
      </c>
      <c r="H79" s="179">
        <f>G79*C79</f>
        <v>173.6</v>
      </c>
      <c r="I79" s="78">
        <f>J73*E79</f>
        <v>1189.688837708545</v>
      </c>
      <c r="J79" s="207">
        <f>SUM(I79:I84)/(F79+H79)</f>
        <v>0.5663156496143003</v>
      </c>
      <c r="K79" s="208"/>
    </row>
    <row r="80" spans="1:12" ht="13.5">
      <c r="A80" s="211"/>
      <c r="B80" s="170"/>
      <c r="C80" s="170"/>
      <c r="D80" s="78" t="str">
        <f>Data!B5</f>
        <v>20</v>
      </c>
      <c r="E80" s="78">
        <f>Data!D5</f>
        <v>1990</v>
      </c>
      <c r="F80" s="180"/>
      <c r="G80" s="187"/>
      <c r="H80" s="180"/>
      <c r="I80" s="78">
        <f>J73*E80</f>
        <v>1138.2119168461559</v>
      </c>
      <c r="J80" s="208"/>
      <c r="K80" s="208"/>
      <c r="L80" s="3"/>
    </row>
    <row r="81" spans="1:11" ht="13.5">
      <c r="A81" s="211"/>
      <c r="B81" s="170"/>
      <c r="C81" s="170"/>
      <c r="D81" s="78" t="str">
        <f>Data!B6</f>
        <v>30</v>
      </c>
      <c r="E81" s="78">
        <f>Data!D6</f>
        <v>1910</v>
      </c>
      <c r="F81" s="180"/>
      <c r="G81" s="187"/>
      <c r="H81" s="180"/>
      <c r="I81" s="78">
        <f>J73*E81</f>
        <v>1092.4546538573657</v>
      </c>
      <c r="J81" s="208"/>
      <c r="K81" s="208"/>
    </row>
    <row r="82" spans="1:11" ht="13.5">
      <c r="A82" s="211"/>
      <c r="B82" s="170"/>
      <c r="C82" s="170"/>
      <c r="D82" s="78" t="str">
        <f>Data!B7</f>
        <v>40</v>
      </c>
      <c r="E82" s="78">
        <f>Data!D7</f>
        <v>1810</v>
      </c>
      <c r="F82" s="180"/>
      <c r="G82" s="187"/>
      <c r="H82" s="180"/>
      <c r="I82" s="78">
        <f>J73*E82</f>
        <v>1035.258075121378</v>
      </c>
      <c r="J82" s="208"/>
      <c r="K82" s="208"/>
    </row>
    <row r="83" spans="1:11" ht="13.5">
      <c r="A83" s="211"/>
      <c r="B83" s="170"/>
      <c r="C83" s="170"/>
      <c r="D83" s="78" t="str">
        <f>Data!B8</f>
        <v>50</v>
      </c>
      <c r="E83" s="78">
        <f>Data!D8</f>
        <v>1710</v>
      </c>
      <c r="F83" s="180"/>
      <c r="G83" s="187"/>
      <c r="H83" s="180"/>
      <c r="I83" s="78">
        <f>J73*E83</f>
        <v>978.0614963853902</v>
      </c>
      <c r="J83" s="208"/>
      <c r="K83" s="208"/>
    </row>
    <row r="84" spans="1:11" ht="15" thickBot="1">
      <c r="A84" s="212"/>
      <c r="B84" s="190"/>
      <c r="C84" s="190"/>
      <c r="D84" s="81" t="str">
        <f>Data!B9</f>
        <v>100</v>
      </c>
      <c r="E84" s="81">
        <f>Data!D9</f>
        <v>7900</v>
      </c>
      <c r="F84" s="181"/>
      <c r="G84" s="192"/>
      <c r="H84" s="181"/>
      <c r="I84" s="81">
        <f>J73*E84</f>
        <v>4518.529720143031</v>
      </c>
      <c r="J84" s="219"/>
      <c r="K84" s="219"/>
    </row>
    <row r="85" spans="1:11" ht="15" thickTop="1">
      <c r="A85" s="91">
        <v>4</v>
      </c>
      <c r="B85" s="221"/>
      <c r="C85" s="222"/>
      <c r="D85" s="222"/>
      <c r="E85" s="222"/>
      <c r="F85" s="222"/>
      <c r="G85" s="222"/>
      <c r="H85" s="222"/>
      <c r="I85" s="222"/>
      <c r="J85" s="223"/>
      <c r="K85" s="92">
        <v>0.7547098120166806</v>
      </c>
    </row>
    <row r="86" spans="1:11" ht="13.5">
      <c r="A86" s="85">
        <f>A85+1</f>
        <v>5</v>
      </c>
      <c r="B86" s="167"/>
      <c r="C86" s="168"/>
      <c r="D86" s="168"/>
      <c r="E86" s="168"/>
      <c r="F86" s="168"/>
      <c r="G86" s="168"/>
      <c r="H86" s="168"/>
      <c r="I86" s="168"/>
      <c r="J86" s="169"/>
      <c r="K86" s="86">
        <v>0.7173732772938111</v>
      </c>
    </row>
    <row r="87" spans="1:11" ht="13.5">
      <c r="A87" s="90">
        <f aca="true" t="shared" si="0" ref="A87:A111">A86+1</f>
        <v>6</v>
      </c>
      <c r="B87" s="183"/>
      <c r="C87" s="184"/>
      <c r="D87" s="184"/>
      <c r="E87" s="184"/>
      <c r="F87" s="184"/>
      <c r="G87" s="184"/>
      <c r="H87" s="184"/>
      <c r="I87" s="184"/>
      <c r="J87" s="185"/>
      <c r="K87" s="89">
        <v>0.6864831146144925</v>
      </c>
    </row>
    <row r="88" spans="1:11" ht="13.5">
      <c r="A88" s="85">
        <f t="shared" si="0"/>
        <v>7</v>
      </c>
      <c r="B88" s="213"/>
      <c r="C88" s="214"/>
      <c r="D88" s="214"/>
      <c r="E88" s="214"/>
      <c r="F88" s="214"/>
      <c r="G88" s="214"/>
      <c r="H88" s="214"/>
      <c r="I88" s="214"/>
      <c r="J88" s="215"/>
      <c r="K88" s="86">
        <v>0.6609263199778898</v>
      </c>
    </row>
    <row r="89" spans="1:11" ht="13.5">
      <c r="A89" s="90">
        <f t="shared" si="0"/>
        <v>8</v>
      </c>
      <c r="B89" s="183"/>
      <c r="C89" s="184"/>
      <c r="D89" s="184"/>
      <c r="E89" s="184"/>
      <c r="F89" s="184"/>
      <c r="G89" s="184"/>
      <c r="H89" s="184"/>
      <c r="I89" s="184"/>
      <c r="J89" s="185"/>
      <c r="K89" s="89">
        <v>0.6397820560619609</v>
      </c>
    </row>
    <row r="90" spans="1:11" ht="13.5">
      <c r="A90" s="85">
        <f t="shared" si="0"/>
        <v>9</v>
      </c>
      <c r="B90" s="167"/>
      <c r="C90" s="168"/>
      <c r="D90" s="168"/>
      <c r="E90" s="168"/>
      <c r="F90" s="168"/>
      <c r="G90" s="168"/>
      <c r="H90" s="168"/>
      <c r="I90" s="168"/>
      <c r="J90" s="169"/>
      <c r="K90" s="86">
        <v>0.6222884735175312</v>
      </c>
    </row>
    <row r="91" spans="1:11" ht="13.5">
      <c r="A91" s="90">
        <f t="shared" si="0"/>
        <v>10</v>
      </c>
      <c r="B91" s="183"/>
      <c r="C91" s="184"/>
      <c r="D91" s="184"/>
      <c r="E91" s="184"/>
      <c r="F91" s="184"/>
      <c r="G91" s="184"/>
      <c r="H91" s="184"/>
      <c r="I91" s="184"/>
      <c r="J91" s="185"/>
      <c r="K91" s="89">
        <v>0.6078152607608442</v>
      </c>
    </row>
    <row r="92" spans="1:11" ht="13.5">
      <c r="A92" s="85">
        <f t="shared" si="0"/>
        <v>11</v>
      </c>
      <c r="B92" s="167"/>
      <c r="C92" s="168"/>
      <c r="D92" s="168"/>
      <c r="E92" s="168"/>
      <c r="F92" s="168"/>
      <c r="G92" s="168"/>
      <c r="H92" s="168"/>
      <c r="I92" s="168"/>
      <c r="J92" s="169"/>
      <c r="K92" s="86">
        <v>0.5958409332056789</v>
      </c>
    </row>
    <row r="93" spans="1:11" ht="13.5">
      <c r="A93" s="90">
        <f t="shared" si="0"/>
        <v>12</v>
      </c>
      <c r="B93" s="183"/>
      <c r="C93" s="184"/>
      <c r="D93" s="184"/>
      <c r="E93" s="184"/>
      <c r="F93" s="184"/>
      <c r="G93" s="184"/>
      <c r="H93" s="184"/>
      <c r="I93" s="184"/>
      <c r="J93" s="185"/>
      <c r="K93" s="89">
        <v>0.5859340436429488</v>
      </c>
    </row>
    <row r="94" spans="1:11" ht="13.5">
      <c r="A94" s="85">
        <f t="shared" si="0"/>
        <v>13</v>
      </c>
      <c r="B94" s="167"/>
      <c r="C94" s="168"/>
      <c r="D94" s="168"/>
      <c r="E94" s="168"/>
      <c r="F94" s="168"/>
      <c r="G94" s="168"/>
      <c r="H94" s="168"/>
      <c r="I94" s="168"/>
      <c r="J94" s="169"/>
      <c r="K94" s="86">
        <v>0.5777376367586396</v>
      </c>
    </row>
    <row r="95" spans="1:11" ht="13.5">
      <c r="A95" s="90">
        <f t="shared" si="0"/>
        <v>14</v>
      </c>
      <c r="B95" s="183"/>
      <c r="C95" s="184"/>
      <c r="D95" s="184"/>
      <c r="E95" s="184"/>
      <c r="F95" s="184"/>
      <c r="G95" s="184"/>
      <c r="H95" s="184"/>
      <c r="I95" s="184"/>
      <c r="J95" s="185"/>
      <c r="K95" s="89">
        <v>0.5709563876705417</v>
      </c>
    </row>
    <row r="96" spans="1:11" ht="13.5">
      <c r="A96" s="85">
        <f t="shared" si="0"/>
        <v>15</v>
      </c>
      <c r="B96" s="167"/>
      <c r="C96" s="168"/>
      <c r="D96" s="168"/>
      <c r="E96" s="168"/>
      <c r="F96" s="168"/>
      <c r="G96" s="168"/>
      <c r="H96" s="168"/>
      <c r="I96" s="168"/>
      <c r="J96" s="169"/>
      <c r="K96" s="86">
        <v>0.5653459610721671</v>
      </c>
    </row>
    <row r="97" spans="1:11" ht="13.5">
      <c r="A97" s="90">
        <f t="shared" si="0"/>
        <v>16</v>
      </c>
      <c r="B97" s="183"/>
      <c r="C97" s="184"/>
      <c r="D97" s="184"/>
      <c r="E97" s="184"/>
      <c r="F97" s="184"/>
      <c r="G97" s="184"/>
      <c r="H97" s="184"/>
      <c r="I97" s="184"/>
      <c r="J97" s="185"/>
      <c r="K97" s="89">
        <v>0.5607042075829765</v>
      </c>
    </row>
    <row r="98" spans="1:11" ht="13.5">
      <c r="A98" s="85">
        <f t="shared" si="0"/>
        <v>17</v>
      </c>
      <c r="B98" s="167"/>
      <c r="C98" s="168"/>
      <c r="D98" s="168"/>
      <c r="E98" s="168"/>
      <c r="F98" s="168"/>
      <c r="G98" s="168"/>
      <c r="H98" s="168"/>
      <c r="I98" s="168"/>
      <c r="J98" s="169"/>
      <c r="K98" s="86">
        <v>0.5568638801004538</v>
      </c>
    </row>
    <row r="99" spans="1:11" ht="13.5">
      <c r="A99" s="90">
        <f t="shared" si="0"/>
        <v>18</v>
      </c>
      <c r="B99" s="183"/>
      <c r="C99" s="184"/>
      <c r="D99" s="184"/>
      <c r="E99" s="184"/>
      <c r="F99" s="184"/>
      <c r="G99" s="184"/>
      <c r="H99" s="184"/>
      <c r="I99" s="184"/>
      <c r="J99" s="185"/>
      <c r="K99" s="89">
        <v>0.553686607716782</v>
      </c>
    </row>
    <row r="100" spans="1:11" ht="13.5">
      <c r="A100" s="85">
        <f t="shared" si="0"/>
        <v>19</v>
      </c>
      <c r="B100" s="167"/>
      <c r="C100" s="168"/>
      <c r="D100" s="168"/>
      <c r="E100" s="168"/>
      <c r="F100" s="168"/>
      <c r="G100" s="168"/>
      <c r="H100" s="168"/>
      <c r="I100" s="168"/>
      <c r="J100" s="169"/>
      <c r="K100" s="86">
        <v>0.5510579100742016</v>
      </c>
    </row>
    <row r="101" spans="1:11" ht="13.5">
      <c r="A101" s="90">
        <f t="shared" si="0"/>
        <v>20</v>
      </c>
      <c r="B101" s="183"/>
      <c r="C101" s="184"/>
      <c r="D101" s="184"/>
      <c r="E101" s="184"/>
      <c r="F101" s="184"/>
      <c r="G101" s="184"/>
      <c r="H101" s="184"/>
      <c r="I101" s="184"/>
      <c r="J101" s="185"/>
      <c r="K101" s="89">
        <v>0.5488830725212052</v>
      </c>
    </row>
    <row r="102" spans="1:11" ht="13.5">
      <c r="A102" s="85">
        <f t="shared" si="0"/>
        <v>21</v>
      </c>
      <c r="B102" s="213"/>
      <c r="C102" s="214"/>
      <c r="D102" s="214"/>
      <c r="E102" s="214"/>
      <c r="F102" s="214"/>
      <c r="G102" s="214"/>
      <c r="H102" s="214"/>
      <c r="I102" s="214"/>
      <c r="J102" s="215"/>
      <c r="K102" s="86">
        <v>0.5470837334472444</v>
      </c>
    </row>
    <row r="103" spans="1:11" ht="13.5">
      <c r="A103" s="90">
        <f t="shared" si="0"/>
        <v>22</v>
      </c>
      <c r="B103" s="183"/>
      <c r="C103" s="184"/>
      <c r="D103" s="184"/>
      <c r="E103" s="184"/>
      <c r="F103" s="184"/>
      <c r="G103" s="184"/>
      <c r="H103" s="184"/>
      <c r="I103" s="184"/>
      <c r="J103" s="185"/>
      <c r="K103" s="89">
        <v>0.5455950608341469</v>
      </c>
    </row>
    <row r="104" spans="1:11" ht="13.5">
      <c r="A104" s="85">
        <f t="shared" si="0"/>
        <v>23</v>
      </c>
      <c r="B104" s="224"/>
      <c r="C104" s="225"/>
      <c r="D104" s="225"/>
      <c r="E104" s="225"/>
      <c r="F104" s="225"/>
      <c r="G104" s="225"/>
      <c r="H104" s="225"/>
      <c r="I104" s="225"/>
      <c r="J104" s="226"/>
      <c r="K104" s="86">
        <v>0.5443634162925161</v>
      </c>
    </row>
    <row r="105" spans="1:11" ht="13.5">
      <c r="A105" s="88">
        <f t="shared" si="0"/>
        <v>24</v>
      </c>
      <c r="B105" s="183"/>
      <c r="C105" s="184"/>
      <c r="D105" s="184"/>
      <c r="E105" s="184"/>
      <c r="F105" s="184"/>
      <c r="G105" s="184"/>
      <c r="H105" s="184"/>
      <c r="I105" s="184"/>
      <c r="J105" s="185"/>
      <c r="K105" s="89">
        <v>0.5433444224159697</v>
      </c>
    </row>
    <row r="106" spans="1:11" ht="13.5">
      <c r="A106" s="87">
        <f t="shared" si="0"/>
        <v>25</v>
      </c>
      <c r="B106" s="167"/>
      <c r="C106" s="168"/>
      <c r="D106" s="168"/>
      <c r="E106" s="168"/>
      <c r="F106" s="168"/>
      <c r="G106" s="168"/>
      <c r="H106" s="168"/>
      <c r="I106" s="168"/>
      <c r="J106" s="169"/>
      <c r="K106" s="86">
        <v>0.5425013638180204</v>
      </c>
    </row>
    <row r="107" spans="1:11" ht="13.5">
      <c r="A107" s="88">
        <f t="shared" si="0"/>
        <v>26</v>
      </c>
      <c r="B107" s="183"/>
      <c r="C107" s="184"/>
      <c r="D107" s="184"/>
      <c r="E107" s="184"/>
      <c r="F107" s="184"/>
      <c r="G107" s="184"/>
      <c r="H107" s="184"/>
      <c r="I107" s="184"/>
      <c r="J107" s="185"/>
      <c r="K107" s="89">
        <v>0.5418038642393328</v>
      </c>
    </row>
    <row r="108" spans="1:11" ht="13.5">
      <c r="A108" s="87">
        <f t="shared" si="0"/>
        <v>27</v>
      </c>
      <c r="B108" s="167"/>
      <c r="C108" s="168"/>
      <c r="D108" s="168"/>
      <c r="E108" s="168"/>
      <c r="F108" s="168"/>
      <c r="G108" s="168"/>
      <c r="H108" s="168"/>
      <c r="I108" s="168"/>
      <c r="J108" s="169"/>
      <c r="K108" s="86">
        <v>0.5412267920601834</v>
      </c>
    </row>
    <row r="109" spans="1:11" ht="13.5">
      <c r="A109" s="88">
        <f t="shared" si="0"/>
        <v>28</v>
      </c>
      <c r="B109" s="183"/>
      <c r="C109" s="184"/>
      <c r="D109" s="184"/>
      <c r="E109" s="184"/>
      <c r="F109" s="184"/>
      <c r="G109" s="184"/>
      <c r="H109" s="184"/>
      <c r="I109" s="184"/>
      <c r="J109" s="185"/>
      <c r="K109" s="89">
        <v>0.5407493547826228</v>
      </c>
    </row>
    <row r="110" spans="1:11" ht="13.5">
      <c r="A110" s="87">
        <f t="shared" si="0"/>
        <v>29</v>
      </c>
      <c r="B110" s="167"/>
      <c r="C110" s="168"/>
      <c r="D110" s="168"/>
      <c r="E110" s="168"/>
      <c r="F110" s="168"/>
      <c r="G110" s="168"/>
      <c r="H110" s="168"/>
      <c r="I110" s="168"/>
      <c r="J110" s="169"/>
      <c r="K110" s="86">
        <v>0.5403543498556127</v>
      </c>
    </row>
    <row r="111" spans="1:11" ht="13.5">
      <c r="A111" s="88">
        <f t="shared" si="0"/>
        <v>30</v>
      </c>
      <c r="B111" s="183"/>
      <c r="C111" s="184"/>
      <c r="D111" s="184"/>
      <c r="E111" s="184"/>
      <c r="F111" s="184"/>
      <c r="G111" s="184"/>
      <c r="H111" s="184"/>
      <c r="I111" s="184"/>
      <c r="J111" s="185"/>
      <c r="K111" s="89">
        <v>0.5400275448496034</v>
      </c>
    </row>
    <row r="112" spans="1:11" ht="13.5">
      <c r="A112" s="9"/>
      <c r="B112" s="227"/>
      <c r="C112" s="227"/>
      <c r="D112" s="227"/>
      <c r="E112" s="227"/>
      <c r="F112" s="227"/>
      <c r="G112" s="227"/>
      <c r="H112" s="227"/>
      <c r="I112" s="227"/>
      <c r="J112" s="227"/>
      <c r="K112" s="9"/>
    </row>
    <row r="113" spans="1:11" ht="13.5">
      <c r="A113" s="9"/>
      <c r="B113" s="227"/>
      <c r="C113" s="227"/>
      <c r="D113" s="227"/>
      <c r="E113" s="227"/>
      <c r="F113" s="227"/>
      <c r="G113" s="227"/>
      <c r="H113" s="227"/>
      <c r="I113" s="227"/>
      <c r="J113" s="227"/>
      <c r="K113" s="9"/>
    </row>
    <row r="114" spans="1:11" ht="13.5">
      <c r="A114" s="9"/>
      <c r="B114" s="227"/>
      <c r="C114" s="227"/>
      <c r="D114" s="227"/>
      <c r="E114" s="227"/>
      <c r="F114" s="227"/>
      <c r="G114" s="227"/>
      <c r="H114" s="227"/>
      <c r="I114" s="227"/>
      <c r="J114" s="227"/>
      <c r="K114" s="9"/>
    </row>
    <row r="115" spans="1:11" ht="13.5">
      <c r="A115" s="9"/>
      <c r="B115" s="227"/>
      <c r="C115" s="227"/>
      <c r="D115" s="227"/>
      <c r="E115" s="227"/>
      <c r="F115" s="227"/>
      <c r="G115" s="227"/>
      <c r="H115" s="227"/>
      <c r="I115" s="227"/>
      <c r="J115" s="227"/>
      <c r="K115" s="9"/>
    </row>
    <row r="116" spans="1:11" ht="13.5">
      <c r="A116" s="9"/>
      <c r="B116" s="227"/>
      <c r="C116" s="227"/>
      <c r="D116" s="227"/>
      <c r="E116" s="227"/>
      <c r="F116" s="227"/>
      <c r="G116" s="227"/>
      <c r="H116" s="227"/>
      <c r="I116" s="227"/>
      <c r="J116" s="227"/>
      <c r="K116" s="9"/>
    </row>
    <row r="117" spans="1:11" ht="13.5">
      <c r="A117" s="9"/>
      <c r="B117" s="19"/>
      <c r="C117" s="19"/>
      <c r="D117" s="19"/>
      <c r="E117" s="19"/>
      <c r="F117" s="19"/>
      <c r="G117" s="19"/>
      <c r="H117" s="19"/>
      <c r="I117" s="19"/>
      <c r="J117" s="19"/>
      <c r="K117" s="9"/>
    </row>
    <row r="118" spans="2:10" ht="15">
      <c r="B118" s="20"/>
      <c r="C118" s="20"/>
      <c r="D118" s="20"/>
      <c r="E118" s="20"/>
      <c r="F118" s="20"/>
      <c r="G118" s="20"/>
      <c r="H118" s="20"/>
      <c r="I118" s="20"/>
      <c r="J118" s="20"/>
    </row>
  </sheetData>
  <sheetProtection/>
  <mergeCells count="150">
    <mergeCell ref="B107:J107"/>
    <mergeCell ref="B108:J108"/>
    <mergeCell ref="B116:J116"/>
    <mergeCell ref="B111:J111"/>
    <mergeCell ref="B112:J112"/>
    <mergeCell ref="B113:J113"/>
    <mergeCell ref="B114:J114"/>
    <mergeCell ref="B115:J115"/>
    <mergeCell ref="B109:J109"/>
    <mergeCell ref="B110:J110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J68:J72"/>
    <mergeCell ref="B73:B78"/>
    <mergeCell ref="B93:J93"/>
    <mergeCell ref="B94:J94"/>
    <mergeCell ref="B95:J95"/>
    <mergeCell ref="B96:J96"/>
    <mergeCell ref="H79:H84"/>
    <mergeCell ref="J79:J84"/>
    <mergeCell ref="B97:J97"/>
    <mergeCell ref="B98:J98"/>
    <mergeCell ref="I1:K1"/>
    <mergeCell ref="K4:K30"/>
    <mergeCell ref="K31:K57"/>
    <mergeCell ref="K58:K84"/>
    <mergeCell ref="B85:J85"/>
    <mergeCell ref="B86:J86"/>
    <mergeCell ref="C64:C67"/>
    <mergeCell ref="F64:F67"/>
    <mergeCell ref="C73:C78"/>
    <mergeCell ref="F73:F78"/>
    <mergeCell ref="B87:J87"/>
    <mergeCell ref="B88:J88"/>
    <mergeCell ref="B79:B84"/>
    <mergeCell ref="C79:C84"/>
    <mergeCell ref="F79:F84"/>
    <mergeCell ref="G79:G84"/>
    <mergeCell ref="H64:H67"/>
    <mergeCell ref="G73:G78"/>
    <mergeCell ref="H73:H78"/>
    <mergeCell ref="J73:J78"/>
    <mergeCell ref="J64:J67"/>
    <mergeCell ref="B68:B72"/>
    <mergeCell ref="C68:C72"/>
    <mergeCell ref="F68:F72"/>
    <mergeCell ref="G68:G72"/>
    <mergeCell ref="H68:H72"/>
    <mergeCell ref="A58:A84"/>
    <mergeCell ref="B61:B63"/>
    <mergeCell ref="C61:C63"/>
    <mergeCell ref="F61:F63"/>
    <mergeCell ref="G61:G63"/>
    <mergeCell ref="B59:B60"/>
    <mergeCell ref="F59:F60"/>
    <mergeCell ref="G59:G60"/>
    <mergeCell ref="G64:G67"/>
    <mergeCell ref="B64:B67"/>
    <mergeCell ref="C52:C57"/>
    <mergeCell ref="F52:F57"/>
    <mergeCell ref="G52:G57"/>
    <mergeCell ref="H61:H63"/>
    <mergeCell ref="J61:J63"/>
    <mergeCell ref="H59:H60"/>
    <mergeCell ref="J59:J60"/>
    <mergeCell ref="H52:H57"/>
    <mergeCell ref="B89:J89"/>
    <mergeCell ref="B46:B51"/>
    <mergeCell ref="C46:C51"/>
    <mergeCell ref="F46:F51"/>
    <mergeCell ref="G46:G51"/>
    <mergeCell ref="H46:H51"/>
    <mergeCell ref="J46:J51"/>
    <mergeCell ref="J52:J57"/>
    <mergeCell ref="C59:C60"/>
    <mergeCell ref="B52:B57"/>
    <mergeCell ref="H37:H40"/>
    <mergeCell ref="J37:J40"/>
    <mergeCell ref="B41:B45"/>
    <mergeCell ref="C41:C45"/>
    <mergeCell ref="F41:F45"/>
    <mergeCell ref="G41:G45"/>
    <mergeCell ref="H41:H45"/>
    <mergeCell ref="J41:J45"/>
    <mergeCell ref="G37:G40"/>
    <mergeCell ref="J32:J33"/>
    <mergeCell ref="B34:B36"/>
    <mergeCell ref="C34:C36"/>
    <mergeCell ref="F34:F36"/>
    <mergeCell ref="G34:G36"/>
    <mergeCell ref="H34:H36"/>
    <mergeCell ref="J34:J36"/>
    <mergeCell ref="G32:G33"/>
    <mergeCell ref="H32:H33"/>
    <mergeCell ref="C25:C30"/>
    <mergeCell ref="F25:F30"/>
    <mergeCell ref="G25:G30"/>
    <mergeCell ref="A31:A57"/>
    <mergeCell ref="B32:B33"/>
    <mergeCell ref="C32:C33"/>
    <mergeCell ref="F32:F33"/>
    <mergeCell ref="B37:B40"/>
    <mergeCell ref="C37:C40"/>
    <mergeCell ref="F37:F40"/>
    <mergeCell ref="C14:C18"/>
    <mergeCell ref="F14:F18"/>
    <mergeCell ref="B90:J90"/>
    <mergeCell ref="H25:H30"/>
    <mergeCell ref="J25:J30"/>
    <mergeCell ref="F19:F24"/>
    <mergeCell ref="G19:G24"/>
    <mergeCell ref="H19:H24"/>
    <mergeCell ref="J19:J24"/>
    <mergeCell ref="B25:B30"/>
    <mergeCell ref="H10:H13"/>
    <mergeCell ref="J10:J13"/>
    <mergeCell ref="J14:J18"/>
    <mergeCell ref="B19:B24"/>
    <mergeCell ref="C19:C24"/>
    <mergeCell ref="B10:B13"/>
    <mergeCell ref="C10:C13"/>
    <mergeCell ref="F10:F13"/>
    <mergeCell ref="G10:G13"/>
    <mergeCell ref="B14:B18"/>
    <mergeCell ref="J5:J6"/>
    <mergeCell ref="B91:J91"/>
    <mergeCell ref="B7:B9"/>
    <mergeCell ref="C7:C9"/>
    <mergeCell ref="F7:F9"/>
    <mergeCell ref="G7:G9"/>
    <mergeCell ref="H7:H9"/>
    <mergeCell ref="J7:J9"/>
    <mergeCell ref="G14:G18"/>
    <mergeCell ref="H14:H18"/>
    <mergeCell ref="B92:J92"/>
    <mergeCell ref="C5:C6"/>
    <mergeCell ref="F5:F6"/>
    <mergeCell ref="G5:G6"/>
    <mergeCell ref="H5:H6"/>
    <mergeCell ref="A1:C1"/>
    <mergeCell ref="D1:F1"/>
    <mergeCell ref="G1:H1"/>
    <mergeCell ref="A4:A30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zoomScale="75" zoomScaleNormal="75" workbookViewId="0" topLeftCell="A1">
      <pane ySplit="1240" topLeftCell="BM10" activePane="bottomLeft" state="split"/>
      <selection pane="topLeft" activeCell="A3" sqref="A3:IV3"/>
      <selection pane="bottomLeft" activeCell="A32" sqref="A32:A59"/>
    </sheetView>
  </sheetViews>
  <sheetFormatPr defaultColWidth="8.8515625" defaultRowHeight="15"/>
  <cols>
    <col min="1" max="1" width="11.421875" style="1" customWidth="1"/>
    <col min="2" max="2" width="8.28125" style="1" customWidth="1"/>
    <col min="3" max="3" width="15.7109375" style="1" bestFit="1" customWidth="1"/>
    <col min="4" max="4" width="9.140625" style="1" customWidth="1"/>
    <col min="5" max="5" width="15.7109375" style="1" bestFit="1" customWidth="1"/>
    <col min="6" max="6" width="17.7109375" style="1" bestFit="1" customWidth="1"/>
    <col min="7" max="7" width="19.421875" style="1" bestFit="1" customWidth="1"/>
    <col min="8" max="8" width="16.28125" style="1" bestFit="1" customWidth="1"/>
    <col min="9" max="9" width="16.7109375" style="1" bestFit="1" customWidth="1"/>
    <col min="10" max="10" width="18.28125" style="1" bestFit="1" customWidth="1"/>
    <col min="11" max="11" width="18.8515625" style="33" bestFit="1" customWidth="1"/>
    <col min="12" max="12" width="21.7109375" style="30" customWidth="1"/>
    <col min="13" max="13" width="9.8515625" style="30" customWidth="1"/>
    <col min="14" max="14" width="10.421875" style="30" customWidth="1"/>
  </cols>
  <sheetData>
    <row r="1" spans="1:14" ht="13.5">
      <c r="A1" s="172" t="s">
        <v>17</v>
      </c>
      <c r="B1" s="173"/>
      <c r="C1" s="174"/>
      <c r="D1" s="175" t="s">
        <v>15</v>
      </c>
      <c r="E1" s="176"/>
      <c r="F1" s="177"/>
      <c r="G1" s="178" t="s">
        <v>16</v>
      </c>
      <c r="H1" s="178"/>
      <c r="I1" s="216" t="s">
        <v>33</v>
      </c>
      <c r="J1" s="217"/>
      <c r="K1" s="217"/>
      <c r="L1" s="27"/>
      <c r="M1" s="27"/>
      <c r="N1" s="27"/>
    </row>
    <row r="2" spans="1:13" ht="25.5" customHeight="1">
      <c r="A2" s="21" t="s">
        <v>34</v>
      </c>
      <c r="B2" s="21" t="s">
        <v>6</v>
      </c>
      <c r="C2" s="22" t="s">
        <v>35</v>
      </c>
      <c r="D2" s="23" t="s">
        <v>36</v>
      </c>
      <c r="E2" s="21" t="s">
        <v>37</v>
      </c>
      <c r="F2" s="21" t="s">
        <v>38</v>
      </c>
      <c r="G2" s="21" t="s">
        <v>39</v>
      </c>
      <c r="H2" s="21" t="s">
        <v>40</v>
      </c>
      <c r="I2" s="21" t="s">
        <v>41</v>
      </c>
      <c r="J2" s="41" t="s">
        <v>43</v>
      </c>
      <c r="K2" s="25" t="s">
        <v>26</v>
      </c>
      <c r="L2" s="28"/>
      <c r="M2" s="29"/>
    </row>
    <row r="3" spans="1:13" ht="25.5" customHeight="1">
      <c r="A3" s="47"/>
      <c r="B3" s="21"/>
      <c r="C3" s="22"/>
      <c r="D3" s="23"/>
      <c r="E3" s="21"/>
      <c r="F3" s="21" t="s">
        <v>45</v>
      </c>
      <c r="G3" s="21"/>
      <c r="H3" s="21"/>
      <c r="I3" s="21" t="s">
        <v>47</v>
      </c>
      <c r="J3" s="21" t="s">
        <v>46</v>
      </c>
      <c r="K3" s="21" t="s">
        <v>48</v>
      </c>
      <c r="L3" s="28"/>
      <c r="M3" s="29"/>
    </row>
    <row r="4" spans="1:14" s="37" customFormat="1" ht="13.5">
      <c r="A4" s="252">
        <v>1</v>
      </c>
      <c r="B4" s="48">
        <v>1</v>
      </c>
      <c r="C4" s="48">
        <v>229</v>
      </c>
      <c r="D4" s="49" t="str">
        <f>Data!B4</f>
        <v>10</v>
      </c>
      <c r="E4" s="50">
        <f>Data!D4</f>
        <v>2080</v>
      </c>
      <c r="F4" s="50">
        <f>SUM(E4)</f>
        <v>2080</v>
      </c>
      <c r="G4" s="48">
        <v>31.8</v>
      </c>
      <c r="H4" s="50">
        <f>G4*C4</f>
        <v>7282.2</v>
      </c>
      <c r="I4" s="50">
        <f>E4</f>
        <v>2080</v>
      </c>
      <c r="J4" s="51">
        <f>I4/(I4+H4)</f>
        <v>0.222170002777125</v>
      </c>
      <c r="K4" s="207">
        <f>J25</f>
        <v>0.9198865364927425</v>
      </c>
      <c r="L4" s="34"/>
      <c r="M4" s="35"/>
      <c r="N4" s="36"/>
    </row>
    <row r="5" spans="1:14" s="37" customFormat="1" ht="13.5">
      <c r="A5" s="253"/>
      <c r="B5" s="234">
        <v>2</v>
      </c>
      <c r="C5" s="234">
        <v>31</v>
      </c>
      <c r="D5" s="49" t="str">
        <f>Data!B4</f>
        <v>10</v>
      </c>
      <c r="E5" s="50">
        <f>Data!D4</f>
        <v>2080</v>
      </c>
      <c r="F5" s="170">
        <f>SUM(E5:E6)</f>
        <v>4070</v>
      </c>
      <c r="G5" s="234">
        <v>23.22</v>
      </c>
      <c r="H5" s="170">
        <f>G5*C5</f>
        <v>719.8199999999999</v>
      </c>
      <c r="I5" s="50">
        <f>J4*E5</f>
        <v>462.11360577642</v>
      </c>
      <c r="J5" s="182">
        <f>SUM(I5:I6)/(F5+H5)</f>
        <v>0.5119427464448393</v>
      </c>
      <c r="K5" s="208"/>
      <c r="L5" s="34"/>
      <c r="M5" s="35"/>
      <c r="N5" s="36"/>
    </row>
    <row r="6" spans="1:14" s="37" customFormat="1" ht="13.5">
      <c r="A6" s="253"/>
      <c r="B6" s="234"/>
      <c r="C6" s="234"/>
      <c r="D6" s="49" t="str">
        <f>Data!B5</f>
        <v>20</v>
      </c>
      <c r="E6" s="50">
        <f>Data!D5</f>
        <v>1990</v>
      </c>
      <c r="F6" s="170"/>
      <c r="G6" s="234"/>
      <c r="H6" s="170"/>
      <c r="I6" s="50">
        <f>E6</f>
        <v>1990</v>
      </c>
      <c r="J6" s="182"/>
      <c r="K6" s="208"/>
      <c r="L6" s="34"/>
      <c r="M6" s="35"/>
      <c r="N6" s="36"/>
    </row>
    <row r="7" spans="1:14" s="37" customFormat="1" ht="13.5">
      <c r="A7" s="253"/>
      <c r="B7" s="234">
        <v>3</v>
      </c>
      <c r="C7" s="234">
        <v>15</v>
      </c>
      <c r="D7" s="49" t="str">
        <f>Data!B4</f>
        <v>10</v>
      </c>
      <c r="E7" s="50">
        <f>Data!D4</f>
        <v>2080</v>
      </c>
      <c r="F7" s="170">
        <f>SUM(E7:E9)</f>
        <v>5980</v>
      </c>
      <c r="G7" s="234">
        <v>17.9</v>
      </c>
      <c r="H7" s="170">
        <f>G7*C7</f>
        <v>268.5</v>
      </c>
      <c r="I7" s="50">
        <f>J5*E7</f>
        <v>1064.8409126052657</v>
      </c>
      <c r="J7" s="182">
        <f>SUM(I7:I9)/(F7+H7)</f>
        <v>0.639130507806753</v>
      </c>
      <c r="K7" s="208"/>
      <c r="L7" s="34"/>
      <c r="M7" s="35"/>
      <c r="N7" s="36"/>
    </row>
    <row r="8" spans="1:15" s="37" customFormat="1" ht="13.5">
      <c r="A8" s="253"/>
      <c r="B8" s="234"/>
      <c r="C8" s="234"/>
      <c r="D8" s="49" t="str">
        <f>Data!B5</f>
        <v>20</v>
      </c>
      <c r="E8" s="50">
        <f>Data!D5</f>
        <v>1990</v>
      </c>
      <c r="F8" s="170"/>
      <c r="G8" s="234"/>
      <c r="H8" s="170"/>
      <c r="I8" s="50">
        <f>J5*E8</f>
        <v>1018.7660654252302</v>
      </c>
      <c r="J8" s="182"/>
      <c r="K8" s="208"/>
      <c r="L8" s="34"/>
      <c r="M8" s="35"/>
      <c r="N8" s="36"/>
      <c r="O8" s="38"/>
    </row>
    <row r="9" spans="1:14" s="37" customFormat="1" ht="13.5">
      <c r="A9" s="253"/>
      <c r="B9" s="234"/>
      <c r="C9" s="234"/>
      <c r="D9" s="49" t="str">
        <f>Data!B6</f>
        <v>30</v>
      </c>
      <c r="E9" s="50">
        <f>Data!D6</f>
        <v>1910</v>
      </c>
      <c r="F9" s="170"/>
      <c r="G9" s="234"/>
      <c r="H9" s="170"/>
      <c r="I9" s="50">
        <f>E9</f>
        <v>1910</v>
      </c>
      <c r="J9" s="182"/>
      <c r="K9" s="208"/>
      <c r="L9" s="34"/>
      <c r="M9" s="35"/>
      <c r="N9" s="36"/>
    </row>
    <row r="10" spans="1:14" s="37" customFormat="1" ht="13.5">
      <c r="A10" s="253"/>
      <c r="B10" s="234">
        <v>4</v>
      </c>
      <c r="C10" s="234">
        <v>16</v>
      </c>
      <c r="D10" s="49" t="str">
        <f>Data!B4</f>
        <v>10</v>
      </c>
      <c r="E10" s="50">
        <f>Data!D4</f>
        <v>2080</v>
      </c>
      <c r="F10" s="170">
        <f>SUM(E10:E13)</f>
        <v>7790</v>
      </c>
      <c r="G10" s="234">
        <v>12.5</v>
      </c>
      <c r="H10" s="170">
        <f>G10*C10</f>
        <v>200</v>
      </c>
      <c r="I10" s="50">
        <f>J7*E10</f>
        <v>1329.3914562380462</v>
      </c>
      <c r="J10" s="182">
        <f>SUM(I10:I13)/(F10+H10)</f>
        <v>0.704881156030586</v>
      </c>
      <c r="K10" s="208"/>
      <c r="L10" s="34"/>
      <c r="M10" s="35"/>
      <c r="N10" s="36"/>
    </row>
    <row r="11" spans="1:14" s="37" customFormat="1" ht="13.5">
      <c r="A11" s="253"/>
      <c r="B11" s="234"/>
      <c r="C11" s="234"/>
      <c r="D11" s="49" t="str">
        <f>Data!B5</f>
        <v>20</v>
      </c>
      <c r="E11" s="50">
        <f>Data!D5</f>
        <v>1990</v>
      </c>
      <c r="F11" s="170"/>
      <c r="G11" s="234"/>
      <c r="H11" s="170"/>
      <c r="I11" s="50">
        <f>J7*E11</f>
        <v>1271.8697105354383</v>
      </c>
      <c r="J11" s="182"/>
      <c r="K11" s="208"/>
      <c r="L11" s="34"/>
      <c r="M11" s="35"/>
      <c r="N11" s="36"/>
    </row>
    <row r="12" spans="1:14" s="37" customFormat="1" ht="13.5">
      <c r="A12" s="253"/>
      <c r="B12" s="234"/>
      <c r="C12" s="234"/>
      <c r="D12" s="49" t="str">
        <f>Data!B6</f>
        <v>30</v>
      </c>
      <c r="E12" s="50">
        <f>Data!D6</f>
        <v>1910</v>
      </c>
      <c r="F12" s="170"/>
      <c r="G12" s="234"/>
      <c r="H12" s="170"/>
      <c r="I12" s="50">
        <f>J7*E12</f>
        <v>1220.7392699108982</v>
      </c>
      <c r="J12" s="182"/>
      <c r="K12" s="208"/>
      <c r="L12" s="34"/>
      <c r="M12" s="35"/>
      <c r="N12" s="36"/>
    </row>
    <row r="13" spans="1:14" s="37" customFormat="1" ht="13.5">
      <c r="A13" s="253"/>
      <c r="B13" s="234"/>
      <c r="C13" s="234"/>
      <c r="D13" s="49" t="str">
        <f>Data!B7</f>
        <v>40</v>
      </c>
      <c r="E13" s="50">
        <f>Data!D7</f>
        <v>1810</v>
      </c>
      <c r="F13" s="170"/>
      <c r="G13" s="234"/>
      <c r="H13" s="170"/>
      <c r="I13" s="50">
        <f>E13</f>
        <v>1810</v>
      </c>
      <c r="J13" s="182"/>
      <c r="K13" s="208"/>
      <c r="L13" s="34"/>
      <c r="M13" s="35"/>
      <c r="N13" s="36"/>
    </row>
    <row r="14" spans="1:14" s="37" customFormat="1" ht="13.5">
      <c r="A14" s="253"/>
      <c r="B14" s="234">
        <v>5</v>
      </c>
      <c r="C14" s="234">
        <v>45</v>
      </c>
      <c r="D14" s="49" t="str">
        <f>Data!B4</f>
        <v>10</v>
      </c>
      <c r="E14" s="50">
        <f>Data!D4</f>
        <v>2080</v>
      </c>
      <c r="F14" s="170">
        <f>SUM(E14:E18)</f>
        <v>9500</v>
      </c>
      <c r="G14" s="235">
        <v>12.62</v>
      </c>
      <c r="H14" s="170">
        <f>G14*C14</f>
        <v>567.9</v>
      </c>
      <c r="I14" s="50">
        <f>J10*E14</f>
        <v>1466.152804543619</v>
      </c>
      <c r="J14" s="182">
        <f>SUM(I14:I18)/(F14+H14)</f>
        <v>0.7152459008808456</v>
      </c>
      <c r="K14" s="208"/>
      <c r="L14" s="34"/>
      <c r="M14" s="35"/>
      <c r="N14" s="36"/>
    </row>
    <row r="15" spans="1:14" s="37" customFormat="1" ht="13.5">
      <c r="A15" s="253"/>
      <c r="B15" s="234"/>
      <c r="C15" s="234"/>
      <c r="D15" s="49" t="str">
        <f>Data!B5</f>
        <v>20</v>
      </c>
      <c r="E15" s="50">
        <f>Data!D5</f>
        <v>1990</v>
      </c>
      <c r="F15" s="170"/>
      <c r="G15" s="236"/>
      <c r="H15" s="170"/>
      <c r="I15" s="50">
        <f>J10*E15</f>
        <v>1402.713500500866</v>
      </c>
      <c r="J15" s="182"/>
      <c r="K15" s="208"/>
      <c r="L15" s="34"/>
      <c r="M15" s="35"/>
      <c r="N15" s="36"/>
    </row>
    <row r="16" spans="1:14" s="37" customFormat="1" ht="13.5">
      <c r="A16" s="253"/>
      <c r="B16" s="234"/>
      <c r="C16" s="234"/>
      <c r="D16" s="49" t="str">
        <f>Data!B6</f>
        <v>30</v>
      </c>
      <c r="E16" s="50">
        <f>Data!D6</f>
        <v>1910</v>
      </c>
      <c r="F16" s="170"/>
      <c r="G16" s="236"/>
      <c r="H16" s="170"/>
      <c r="I16" s="50">
        <f>J10*E16</f>
        <v>1346.3230080184192</v>
      </c>
      <c r="J16" s="182"/>
      <c r="K16" s="208"/>
      <c r="L16" s="34"/>
      <c r="M16" s="35"/>
      <c r="N16" s="36"/>
    </row>
    <row r="17" spans="1:14" s="37" customFormat="1" ht="13.5">
      <c r="A17" s="253"/>
      <c r="B17" s="234"/>
      <c r="C17" s="234"/>
      <c r="D17" s="49" t="str">
        <f>Data!B7</f>
        <v>40</v>
      </c>
      <c r="E17" s="50">
        <f>Data!D7</f>
        <v>1810</v>
      </c>
      <c r="F17" s="170"/>
      <c r="G17" s="236"/>
      <c r="H17" s="170"/>
      <c r="I17" s="50">
        <f>J10*E17</f>
        <v>1275.8348924153606</v>
      </c>
      <c r="J17" s="182"/>
      <c r="K17" s="208"/>
      <c r="L17" s="34"/>
      <c r="M17" s="35"/>
      <c r="N17" s="36"/>
    </row>
    <row r="18" spans="1:14" s="37" customFormat="1" ht="13.5">
      <c r="A18" s="253"/>
      <c r="B18" s="234"/>
      <c r="C18" s="234"/>
      <c r="D18" s="49" t="str">
        <f>Data!B8</f>
        <v>50</v>
      </c>
      <c r="E18" s="50">
        <f>Data!D8</f>
        <v>1710</v>
      </c>
      <c r="F18" s="170"/>
      <c r="G18" s="237"/>
      <c r="H18" s="170"/>
      <c r="I18" s="50">
        <f>E18</f>
        <v>1710</v>
      </c>
      <c r="J18" s="182"/>
      <c r="K18" s="208"/>
      <c r="L18" s="34"/>
      <c r="M18" s="35"/>
      <c r="N18" s="36"/>
    </row>
    <row r="19" spans="1:14" s="37" customFormat="1" ht="13.5">
      <c r="A19" s="253"/>
      <c r="B19" s="235">
        <v>6</v>
      </c>
      <c r="C19" s="234">
        <v>15</v>
      </c>
      <c r="D19" s="49" t="str">
        <f>Data!B4</f>
        <v>10</v>
      </c>
      <c r="E19" s="50">
        <f>Data!D4</f>
        <v>2080</v>
      </c>
      <c r="F19" s="170">
        <f>SUM(E19:E24)</f>
        <v>17400</v>
      </c>
      <c r="G19" s="234">
        <v>12.4</v>
      </c>
      <c r="H19" s="170">
        <f>G19*C19</f>
        <v>186</v>
      </c>
      <c r="I19" s="50">
        <f>J14*E19</f>
        <v>1487.7114738321588</v>
      </c>
      <c r="J19" s="182">
        <f>SUM(I19:I24)/(F19+H19)</f>
        <v>0.8355985476156053</v>
      </c>
      <c r="K19" s="208"/>
      <c r="L19" s="34"/>
      <c r="M19" s="35"/>
      <c r="N19" s="36"/>
    </row>
    <row r="20" spans="1:14" s="37" customFormat="1" ht="13.5">
      <c r="A20" s="253"/>
      <c r="B20" s="236"/>
      <c r="C20" s="234"/>
      <c r="D20" s="49" t="str">
        <f>Data!B5</f>
        <v>20</v>
      </c>
      <c r="E20" s="50">
        <f>Data!D5</f>
        <v>1990</v>
      </c>
      <c r="F20" s="170"/>
      <c r="G20" s="234"/>
      <c r="H20" s="170"/>
      <c r="I20" s="50">
        <f>J14*E20</f>
        <v>1423.3393427528827</v>
      </c>
      <c r="J20" s="182"/>
      <c r="K20" s="208"/>
      <c r="L20" s="34"/>
      <c r="M20" s="35"/>
      <c r="N20" s="36"/>
    </row>
    <row r="21" spans="1:14" s="37" customFormat="1" ht="13.5">
      <c r="A21" s="253"/>
      <c r="B21" s="236"/>
      <c r="C21" s="234"/>
      <c r="D21" s="49" t="str">
        <f>Data!B6</f>
        <v>30</v>
      </c>
      <c r="E21" s="50">
        <f>Data!D6</f>
        <v>1910</v>
      </c>
      <c r="F21" s="170"/>
      <c r="G21" s="234"/>
      <c r="H21" s="170"/>
      <c r="I21" s="50">
        <f>J14*E21</f>
        <v>1366.119670682415</v>
      </c>
      <c r="J21" s="182"/>
      <c r="K21" s="208"/>
      <c r="L21" s="34"/>
      <c r="M21" s="35"/>
      <c r="N21" s="36"/>
    </row>
    <row r="22" spans="1:14" s="37" customFormat="1" ht="13.5">
      <c r="A22" s="253"/>
      <c r="B22" s="236"/>
      <c r="C22" s="234"/>
      <c r="D22" s="49" t="str">
        <f>Data!B7</f>
        <v>40</v>
      </c>
      <c r="E22" s="50">
        <f>Data!D7</f>
        <v>1810</v>
      </c>
      <c r="F22" s="170"/>
      <c r="G22" s="234"/>
      <c r="H22" s="170"/>
      <c r="I22" s="50">
        <f>J14*E22</f>
        <v>1294.5950805943305</v>
      </c>
      <c r="J22" s="182"/>
      <c r="K22" s="208"/>
      <c r="L22" s="34"/>
      <c r="M22" s="35"/>
      <c r="N22" s="36"/>
    </row>
    <row r="23" spans="1:14" s="37" customFormat="1" ht="13.5">
      <c r="A23" s="253"/>
      <c r="B23" s="236"/>
      <c r="C23" s="234"/>
      <c r="D23" s="49" t="str">
        <f>Data!B8</f>
        <v>50</v>
      </c>
      <c r="E23" s="50">
        <f>Data!D8</f>
        <v>1710</v>
      </c>
      <c r="F23" s="170"/>
      <c r="G23" s="234"/>
      <c r="H23" s="170"/>
      <c r="I23" s="50">
        <f>J14*E23</f>
        <v>1223.070490506246</v>
      </c>
      <c r="J23" s="182"/>
      <c r="K23" s="208"/>
      <c r="L23" s="34"/>
      <c r="M23" s="35"/>
      <c r="N23" s="36"/>
    </row>
    <row r="24" spans="1:14" s="37" customFormat="1" ht="13.5">
      <c r="A24" s="253"/>
      <c r="B24" s="237"/>
      <c r="C24" s="234"/>
      <c r="D24" s="49" t="str">
        <f>Data!B9</f>
        <v>100</v>
      </c>
      <c r="E24" s="50">
        <f>Data!D9</f>
        <v>7900</v>
      </c>
      <c r="F24" s="170"/>
      <c r="G24" s="234"/>
      <c r="H24" s="170"/>
      <c r="I24" s="50">
        <f>E24</f>
        <v>7900</v>
      </c>
      <c r="J24" s="182"/>
      <c r="K24" s="208"/>
      <c r="L24" s="34"/>
      <c r="M24" s="35"/>
      <c r="N24" s="36"/>
    </row>
    <row r="25" spans="1:14" s="37" customFormat="1" ht="13.5">
      <c r="A25" s="253"/>
      <c r="B25" s="235" t="s">
        <v>19</v>
      </c>
      <c r="C25" s="235">
        <v>14</v>
      </c>
      <c r="D25" s="49" t="str">
        <f>Data!B4</f>
        <v>10</v>
      </c>
      <c r="E25" s="50">
        <f>Data!D4</f>
        <v>2080</v>
      </c>
      <c r="F25" s="179">
        <f>SUM(E25:E31)</f>
        <v>37700</v>
      </c>
      <c r="G25" s="235">
        <v>12.4</v>
      </c>
      <c r="H25" s="179">
        <f>G25*C25</f>
        <v>173.6</v>
      </c>
      <c r="I25" s="50">
        <f>J19*E25</f>
        <v>1738.0449790404589</v>
      </c>
      <c r="J25" s="207">
        <f>SUM(I25:I31)/(F25+H25)</f>
        <v>0.9198865364927425</v>
      </c>
      <c r="K25" s="208"/>
      <c r="L25" s="34"/>
      <c r="M25" s="35"/>
      <c r="N25" s="36"/>
    </row>
    <row r="26" spans="1:14" s="37" customFormat="1" ht="13.5">
      <c r="A26" s="253"/>
      <c r="B26" s="236"/>
      <c r="C26" s="236"/>
      <c r="D26" s="49" t="str">
        <f>Data!B5</f>
        <v>20</v>
      </c>
      <c r="E26" s="50">
        <f>Data!D5</f>
        <v>1990</v>
      </c>
      <c r="F26" s="180"/>
      <c r="G26" s="236"/>
      <c r="H26" s="180"/>
      <c r="I26" s="50">
        <f>J19*E26</f>
        <v>1662.8411097550545</v>
      </c>
      <c r="J26" s="208"/>
      <c r="K26" s="208"/>
      <c r="L26" s="34"/>
      <c r="M26" s="35"/>
      <c r="N26" s="36"/>
    </row>
    <row r="27" spans="1:14" s="37" customFormat="1" ht="13.5">
      <c r="A27" s="253"/>
      <c r="B27" s="236"/>
      <c r="C27" s="236"/>
      <c r="D27" s="49" t="str">
        <f>Data!B6</f>
        <v>30</v>
      </c>
      <c r="E27" s="50">
        <f>Data!D6</f>
        <v>1910</v>
      </c>
      <c r="F27" s="180"/>
      <c r="G27" s="236"/>
      <c r="H27" s="180"/>
      <c r="I27" s="50">
        <f>J19*E27</f>
        <v>1595.993225945806</v>
      </c>
      <c r="J27" s="208"/>
      <c r="K27" s="208"/>
      <c r="L27" s="34"/>
      <c r="M27" s="35"/>
      <c r="N27" s="36"/>
    </row>
    <row r="28" spans="1:14" s="37" customFormat="1" ht="13.5">
      <c r="A28" s="253"/>
      <c r="B28" s="236"/>
      <c r="C28" s="236"/>
      <c r="D28" s="49" t="str">
        <f>Data!B7</f>
        <v>40</v>
      </c>
      <c r="E28" s="50">
        <f>Data!D7</f>
        <v>1810</v>
      </c>
      <c r="F28" s="180"/>
      <c r="G28" s="236"/>
      <c r="H28" s="180"/>
      <c r="I28" s="50">
        <f>J19*E28</f>
        <v>1512.4333711842455</v>
      </c>
      <c r="J28" s="208"/>
      <c r="K28" s="208"/>
      <c r="L28" s="34"/>
      <c r="M28" s="35"/>
      <c r="N28" s="36"/>
    </row>
    <row r="29" spans="1:14" s="37" customFormat="1" ht="13.5">
      <c r="A29" s="253"/>
      <c r="B29" s="236"/>
      <c r="C29" s="236"/>
      <c r="D29" s="49" t="str">
        <f>Data!B8</f>
        <v>50</v>
      </c>
      <c r="E29" s="50">
        <f>Data!D8</f>
        <v>1710</v>
      </c>
      <c r="F29" s="180"/>
      <c r="G29" s="236"/>
      <c r="H29" s="180"/>
      <c r="I29" s="50">
        <f>J19*E29</f>
        <v>1428.873516422685</v>
      </c>
      <c r="J29" s="208"/>
      <c r="K29" s="208"/>
      <c r="L29" s="34"/>
      <c r="M29" s="35"/>
      <c r="N29" s="36"/>
    </row>
    <row r="30" spans="1:14" s="37" customFormat="1" ht="13.5">
      <c r="A30" s="253"/>
      <c r="B30" s="236"/>
      <c r="C30" s="236"/>
      <c r="D30" s="52" t="str">
        <f>Data!B9</f>
        <v>100</v>
      </c>
      <c r="E30" s="53">
        <f>Data!D9</f>
        <v>7900</v>
      </c>
      <c r="F30" s="180"/>
      <c r="G30" s="236"/>
      <c r="H30" s="180"/>
      <c r="I30" s="53">
        <f>J19*E30</f>
        <v>6601.2285261632815</v>
      </c>
      <c r="J30" s="208"/>
      <c r="K30" s="208"/>
      <c r="L30" s="34"/>
      <c r="M30" s="35"/>
      <c r="N30" s="36"/>
    </row>
    <row r="31" spans="1:14" s="37" customFormat="1" ht="15" thickBot="1">
      <c r="A31" s="253"/>
      <c r="B31" s="239"/>
      <c r="C31" s="239"/>
      <c r="D31" s="54" t="str">
        <f>Data!B10</f>
        <v>370</v>
      </c>
      <c r="E31" s="55">
        <f>Data!D10</f>
        <v>20300</v>
      </c>
      <c r="F31" s="181"/>
      <c r="G31" s="239"/>
      <c r="H31" s="181"/>
      <c r="I31" s="55">
        <f>E31</f>
        <v>20300</v>
      </c>
      <c r="J31" s="219"/>
      <c r="K31" s="219"/>
      <c r="L31" s="34"/>
      <c r="M31" s="35"/>
      <c r="N31" s="36"/>
    </row>
    <row r="32" spans="1:14" s="37" customFormat="1" ht="15" thickTop="1">
      <c r="A32" s="250">
        <v>2</v>
      </c>
      <c r="B32" s="56">
        <v>1</v>
      </c>
      <c r="C32" s="56">
        <v>229</v>
      </c>
      <c r="D32" s="57" t="str">
        <f>Data!B4</f>
        <v>10</v>
      </c>
      <c r="E32" s="58">
        <f>Data!D4</f>
        <v>2080</v>
      </c>
      <c r="F32" s="58">
        <f>SUM(E32)</f>
        <v>2080</v>
      </c>
      <c r="G32" s="56">
        <v>31.8</v>
      </c>
      <c r="H32" s="58">
        <f>G32*C32</f>
        <v>7282.2</v>
      </c>
      <c r="I32" s="59">
        <f>E32*J25</f>
        <v>1913.3639959049044</v>
      </c>
      <c r="J32" s="60">
        <f>I32/(F32+H32)</f>
        <v>0.20437119436723253</v>
      </c>
      <c r="K32" s="241">
        <f>J53</f>
        <v>0.8461912400206136</v>
      </c>
      <c r="L32" s="34"/>
      <c r="M32" s="35"/>
      <c r="N32" s="36"/>
    </row>
    <row r="33" spans="1:14" s="37" customFormat="1" ht="13.5">
      <c r="A33" s="251"/>
      <c r="B33" s="249">
        <v>2</v>
      </c>
      <c r="C33" s="249">
        <v>31</v>
      </c>
      <c r="D33" s="61" t="str">
        <f>Data!B4</f>
        <v>10</v>
      </c>
      <c r="E33" s="62">
        <f>Data!D4</f>
        <v>2080</v>
      </c>
      <c r="F33" s="197">
        <f>SUM(E33:E34)</f>
        <v>4070</v>
      </c>
      <c r="G33" s="242">
        <v>23.22</v>
      </c>
      <c r="H33" s="197">
        <f>G33*C33</f>
        <v>719.8199999999999</v>
      </c>
      <c r="I33" s="62">
        <f>J32*E33</f>
        <v>425.09208428384363</v>
      </c>
      <c r="J33" s="199">
        <f>SUM(I33:I34)/(F33+H33)</f>
        <v>0.47092923990972546</v>
      </c>
      <c r="K33" s="204"/>
      <c r="L33" s="34"/>
      <c r="M33" s="35"/>
      <c r="N33" s="36"/>
    </row>
    <row r="34" spans="1:14" s="37" customFormat="1" ht="13.5">
      <c r="A34" s="251"/>
      <c r="B34" s="249"/>
      <c r="C34" s="249"/>
      <c r="D34" s="61" t="str">
        <f>Data!B5</f>
        <v>20</v>
      </c>
      <c r="E34" s="62">
        <f>Data!D5</f>
        <v>1990</v>
      </c>
      <c r="F34" s="198"/>
      <c r="G34" s="244"/>
      <c r="H34" s="198"/>
      <c r="I34" s="62">
        <f>J25*E34</f>
        <v>1830.5742076205577</v>
      </c>
      <c r="J34" s="200"/>
      <c r="K34" s="204"/>
      <c r="L34" s="34"/>
      <c r="M34" s="35"/>
      <c r="N34" s="36"/>
    </row>
    <row r="35" spans="1:14" s="37" customFormat="1" ht="13.5">
      <c r="A35" s="251"/>
      <c r="B35" s="249">
        <v>3</v>
      </c>
      <c r="C35" s="249">
        <v>15</v>
      </c>
      <c r="D35" s="61" t="str">
        <f>Data!B4</f>
        <v>10</v>
      </c>
      <c r="E35" s="62">
        <f>Data!D4</f>
        <v>2080</v>
      </c>
      <c r="F35" s="197">
        <f>SUM(E35:E37)</f>
        <v>5980</v>
      </c>
      <c r="G35" s="242">
        <v>17.9</v>
      </c>
      <c r="H35" s="197">
        <f>G35*C35</f>
        <v>268.5</v>
      </c>
      <c r="I35" s="62">
        <f>J33*E35</f>
        <v>979.532819012229</v>
      </c>
      <c r="J35" s="199">
        <f>SUM(I35:I37)/(F35+H35)</f>
        <v>0.5879275491932017</v>
      </c>
      <c r="K35" s="204"/>
      <c r="L35" s="34"/>
      <c r="M35" s="35"/>
      <c r="N35" s="36"/>
    </row>
    <row r="36" spans="1:14" s="37" customFormat="1" ht="13.5">
      <c r="A36" s="251"/>
      <c r="B36" s="249"/>
      <c r="C36" s="249"/>
      <c r="D36" s="61" t="str">
        <f>Data!B5</f>
        <v>20</v>
      </c>
      <c r="E36" s="62">
        <f>Data!D5</f>
        <v>1990</v>
      </c>
      <c r="F36" s="194"/>
      <c r="G36" s="243"/>
      <c r="H36" s="194"/>
      <c r="I36" s="62">
        <f>J33*E36</f>
        <v>937.1491874203537</v>
      </c>
      <c r="J36" s="204"/>
      <c r="K36" s="204"/>
      <c r="L36" s="34"/>
      <c r="M36" s="35"/>
      <c r="N36" s="36"/>
    </row>
    <row r="37" spans="1:14" s="37" customFormat="1" ht="13.5">
      <c r="A37" s="251"/>
      <c r="B37" s="249"/>
      <c r="C37" s="249"/>
      <c r="D37" s="61" t="str">
        <f>Data!B6</f>
        <v>30</v>
      </c>
      <c r="E37" s="62">
        <f>Data!D6</f>
        <v>1910</v>
      </c>
      <c r="F37" s="198"/>
      <c r="G37" s="244"/>
      <c r="H37" s="198"/>
      <c r="I37" s="62">
        <f>J25*E37</f>
        <v>1756.9832847011382</v>
      </c>
      <c r="J37" s="200"/>
      <c r="K37" s="204"/>
      <c r="L37" s="34"/>
      <c r="M37" s="35"/>
      <c r="N37" s="36"/>
    </row>
    <row r="38" spans="1:14" s="37" customFormat="1" ht="13.5">
      <c r="A38" s="251"/>
      <c r="B38" s="249">
        <v>4</v>
      </c>
      <c r="C38" s="249">
        <v>16</v>
      </c>
      <c r="D38" s="61" t="str">
        <f>Data!B4</f>
        <v>10</v>
      </c>
      <c r="E38" s="62">
        <f>Data!D4</f>
        <v>2080</v>
      </c>
      <c r="F38" s="197">
        <f>SUM(E38:E41)</f>
        <v>7790</v>
      </c>
      <c r="G38" s="242">
        <v>12.5</v>
      </c>
      <c r="H38" s="197">
        <f>G38*C38</f>
        <v>200</v>
      </c>
      <c r="I38" s="62">
        <f>J35*E38</f>
        <v>1222.8893023218595</v>
      </c>
      <c r="J38" s="199">
        <f>SUM(I38:I41)/(F38+H38)</f>
        <v>0.6484106852599762</v>
      </c>
      <c r="K38" s="204"/>
      <c r="L38" s="34"/>
      <c r="M38" s="35"/>
      <c r="N38" s="36"/>
    </row>
    <row r="39" spans="1:14" s="37" customFormat="1" ht="13.5">
      <c r="A39" s="251"/>
      <c r="B39" s="249"/>
      <c r="C39" s="249"/>
      <c r="D39" s="61" t="str">
        <f>Data!B5</f>
        <v>20</v>
      </c>
      <c r="E39" s="62">
        <f>Data!D5</f>
        <v>1990</v>
      </c>
      <c r="F39" s="194"/>
      <c r="G39" s="243"/>
      <c r="H39" s="194"/>
      <c r="I39" s="62">
        <f>J35*E39</f>
        <v>1169.9758228944713</v>
      </c>
      <c r="J39" s="204"/>
      <c r="K39" s="204"/>
      <c r="L39" s="34"/>
      <c r="M39" s="35"/>
      <c r="N39" s="36"/>
    </row>
    <row r="40" spans="1:14" s="37" customFormat="1" ht="13.5">
      <c r="A40" s="251"/>
      <c r="B40" s="249"/>
      <c r="C40" s="249"/>
      <c r="D40" s="61" t="str">
        <f>Data!B6</f>
        <v>30</v>
      </c>
      <c r="E40" s="62">
        <f>Data!D6</f>
        <v>1910</v>
      </c>
      <c r="F40" s="194"/>
      <c r="G40" s="243"/>
      <c r="H40" s="194"/>
      <c r="I40" s="62">
        <f>J35*E40</f>
        <v>1122.9416189590152</v>
      </c>
      <c r="J40" s="204"/>
      <c r="K40" s="204"/>
      <c r="L40" s="34"/>
      <c r="M40" s="35"/>
      <c r="N40" s="36"/>
    </row>
    <row r="41" spans="1:14" s="37" customFormat="1" ht="13.5">
      <c r="A41" s="251"/>
      <c r="B41" s="249"/>
      <c r="C41" s="249"/>
      <c r="D41" s="61" t="str">
        <f>Data!B7</f>
        <v>40</v>
      </c>
      <c r="E41" s="62">
        <f>Data!D7</f>
        <v>1810</v>
      </c>
      <c r="F41" s="198"/>
      <c r="G41" s="244"/>
      <c r="H41" s="198"/>
      <c r="I41" s="62">
        <f>J25*E41</f>
        <v>1664.994631051864</v>
      </c>
      <c r="J41" s="200"/>
      <c r="K41" s="204"/>
      <c r="L41" s="34"/>
      <c r="M41" s="35"/>
      <c r="N41" s="36"/>
    </row>
    <row r="42" spans="1:14" s="37" customFormat="1" ht="13.5">
      <c r="A42" s="251"/>
      <c r="B42" s="249">
        <v>5</v>
      </c>
      <c r="C42" s="249">
        <v>45</v>
      </c>
      <c r="D42" s="61" t="str">
        <f>Data!B4</f>
        <v>10</v>
      </c>
      <c r="E42" s="62">
        <f>Data!D4</f>
        <v>2080</v>
      </c>
      <c r="F42" s="197">
        <f>SUM(E42:E46)</f>
        <v>9500</v>
      </c>
      <c r="G42" s="242">
        <v>12.62</v>
      </c>
      <c r="H42" s="197">
        <f>G42*C42</f>
        <v>567.9</v>
      </c>
      <c r="I42" s="62">
        <f>J38*E42</f>
        <v>1348.6942253407506</v>
      </c>
      <c r="J42" s="199">
        <f>SUM(I42:I46)/(F42+H42)</f>
        <v>0.6579450745019125</v>
      </c>
      <c r="K42" s="204"/>
      <c r="L42" s="34"/>
      <c r="M42" s="35"/>
      <c r="N42" s="36"/>
    </row>
    <row r="43" spans="1:14" s="37" customFormat="1" ht="13.5">
      <c r="A43" s="251"/>
      <c r="B43" s="249"/>
      <c r="C43" s="249"/>
      <c r="D43" s="61" t="str">
        <f>Data!B5</f>
        <v>20</v>
      </c>
      <c r="E43" s="62">
        <f>Data!D5</f>
        <v>1990</v>
      </c>
      <c r="F43" s="194"/>
      <c r="G43" s="243"/>
      <c r="H43" s="194"/>
      <c r="I43" s="62">
        <f>J38*E43</f>
        <v>1290.3372636673528</v>
      </c>
      <c r="J43" s="204"/>
      <c r="K43" s="204"/>
      <c r="L43" s="34"/>
      <c r="M43" s="35"/>
      <c r="N43" s="36"/>
    </row>
    <row r="44" spans="1:14" s="37" customFormat="1" ht="13.5">
      <c r="A44" s="251"/>
      <c r="B44" s="249"/>
      <c r="C44" s="249"/>
      <c r="D44" s="61" t="str">
        <f>Data!B6</f>
        <v>30</v>
      </c>
      <c r="E44" s="62">
        <f>Data!D6</f>
        <v>1910</v>
      </c>
      <c r="F44" s="194"/>
      <c r="G44" s="243"/>
      <c r="H44" s="194"/>
      <c r="I44" s="62">
        <f>J38*E44</f>
        <v>1238.4644088465545</v>
      </c>
      <c r="J44" s="204"/>
      <c r="K44" s="204"/>
      <c r="L44" s="34"/>
      <c r="M44" s="35"/>
      <c r="N44" s="36"/>
    </row>
    <row r="45" spans="1:14" s="37" customFormat="1" ht="13.5">
      <c r="A45" s="251"/>
      <c r="B45" s="249"/>
      <c r="C45" s="249"/>
      <c r="D45" s="61" t="str">
        <f>Data!B7</f>
        <v>40</v>
      </c>
      <c r="E45" s="62">
        <f>Data!D7</f>
        <v>1810</v>
      </c>
      <c r="F45" s="194"/>
      <c r="G45" s="243"/>
      <c r="H45" s="194"/>
      <c r="I45" s="62">
        <f>J38*E45</f>
        <v>1173.623340320557</v>
      </c>
      <c r="J45" s="204"/>
      <c r="K45" s="204"/>
      <c r="L45" s="34"/>
      <c r="M45" s="35"/>
      <c r="N45" s="36"/>
    </row>
    <row r="46" spans="1:14" s="37" customFormat="1" ht="13.5">
      <c r="A46" s="251"/>
      <c r="B46" s="249"/>
      <c r="C46" s="249"/>
      <c r="D46" s="61" t="str">
        <f>Data!B8</f>
        <v>50</v>
      </c>
      <c r="E46" s="62">
        <f>Data!D8</f>
        <v>1710</v>
      </c>
      <c r="F46" s="198"/>
      <c r="G46" s="244"/>
      <c r="H46" s="198"/>
      <c r="I46" s="62">
        <f>J25*E46</f>
        <v>1573.0059774025897</v>
      </c>
      <c r="J46" s="200"/>
      <c r="K46" s="204"/>
      <c r="L46" s="34"/>
      <c r="M46" s="35"/>
      <c r="N46" s="36"/>
    </row>
    <row r="47" spans="1:14" s="37" customFormat="1" ht="13.5">
      <c r="A47" s="251"/>
      <c r="B47" s="249">
        <v>6</v>
      </c>
      <c r="C47" s="249">
        <v>15</v>
      </c>
      <c r="D47" s="61" t="str">
        <f>Data!B4</f>
        <v>10</v>
      </c>
      <c r="E47" s="62">
        <f>Data!D4</f>
        <v>2080</v>
      </c>
      <c r="F47" s="197">
        <f>SUM(E47:E52)</f>
        <v>17400</v>
      </c>
      <c r="G47" s="242">
        <v>12.4</v>
      </c>
      <c r="H47" s="197">
        <f>G47*C47</f>
        <v>186</v>
      </c>
      <c r="I47" s="62">
        <f>J42*E47</f>
        <v>1368.525754963978</v>
      </c>
      <c r="J47" s="199">
        <f>SUM(I47:I52)/(F47+H47)</f>
        <v>0.7686558538644851</v>
      </c>
      <c r="K47" s="204"/>
      <c r="L47" s="34"/>
      <c r="M47" s="35"/>
      <c r="N47" s="36"/>
    </row>
    <row r="48" spans="1:14" s="37" customFormat="1" ht="13.5">
      <c r="A48" s="251"/>
      <c r="B48" s="249"/>
      <c r="C48" s="249"/>
      <c r="D48" s="61" t="str">
        <f>Data!B5</f>
        <v>20</v>
      </c>
      <c r="E48" s="62">
        <f>Data!D5</f>
        <v>1990</v>
      </c>
      <c r="F48" s="194"/>
      <c r="G48" s="243"/>
      <c r="H48" s="194"/>
      <c r="I48" s="62">
        <f>J42*E48</f>
        <v>1309.310698258806</v>
      </c>
      <c r="J48" s="204"/>
      <c r="K48" s="204"/>
      <c r="L48" s="34"/>
      <c r="M48" s="35"/>
      <c r="N48" s="36"/>
    </row>
    <row r="49" spans="1:14" s="37" customFormat="1" ht="13.5">
      <c r="A49" s="251"/>
      <c r="B49" s="249"/>
      <c r="C49" s="249"/>
      <c r="D49" s="61" t="str">
        <f>Data!B6</f>
        <v>30</v>
      </c>
      <c r="E49" s="62">
        <f>Data!D6</f>
        <v>1910</v>
      </c>
      <c r="F49" s="194"/>
      <c r="G49" s="243"/>
      <c r="H49" s="194"/>
      <c r="I49" s="62">
        <f>J42*E49</f>
        <v>1256.675092298653</v>
      </c>
      <c r="J49" s="204"/>
      <c r="K49" s="204"/>
      <c r="L49" s="34"/>
      <c r="M49" s="35"/>
      <c r="N49" s="36"/>
    </row>
    <row r="50" spans="1:14" s="37" customFormat="1" ht="13.5">
      <c r="A50" s="251"/>
      <c r="B50" s="249"/>
      <c r="C50" s="249"/>
      <c r="D50" s="61" t="str">
        <f>Data!B7</f>
        <v>40</v>
      </c>
      <c r="E50" s="62">
        <f>Data!D7</f>
        <v>1810</v>
      </c>
      <c r="F50" s="194"/>
      <c r="G50" s="243"/>
      <c r="H50" s="194"/>
      <c r="I50" s="62">
        <f>J42*E50</f>
        <v>1190.8805848484617</v>
      </c>
      <c r="J50" s="204"/>
      <c r="K50" s="204"/>
      <c r="L50" s="34"/>
      <c r="M50" s="35"/>
      <c r="N50" s="36"/>
    </row>
    <row r="51" spans="1:14" s="37" customFormat="1" ht="13.5">
      <c r="A51" s="251"/>
      <c r="B51" s="249"/>
      <c r="C51" s="249"/>
      <c r="D51" s="61" t="str">
        <f>Data!B8</f>
        <v>50</v>
      </c>
      <c r="E51" s="62">
        <f>Data!D8</f>
        <v>1710</v>
      </c>
      <c r="F51" s="194"/>
      <c r="G51" s="243"/>
      <c r="H51" s="194"/>
      <c r="I51" s="62">
        <f>J42*E51</f>
        <v>1125.0860773982704</v>
      </c>
      <c r="J51" s="204"/>
      <c r="K51" s="204"/>
      <c r="L51" s="34"/>
      <c r="M51" s="35"/>
      <c r="N51" s="36"/>
    </row>
    <row r="52" spans="1:14" s="37" customFormat="1" ht="13.5">
      <c r="A52" s="251"/>
      <c r="B52" s="249"/>
      <c r="C52" s="249"/>
      <c r="D52" s="61" t="str">
        <f>Data!B9</f>
        <v>100</v>
      </c>
      <c r="E52" s="62">
        <f>Data!D9</f>
        <v>7900</v>
      </c>
      <c r="F52" s="198"/>
      <c r="G52" s="244"/>
      <c r="H52" s="198"/>
      <c r="I52" s="62">
        <f>J25*E52</f>
        <v>7267.103638292666</v>
      </c>
      <c r="J52" s="200"/>
      <c r="K52" s="204"/>
      <c r="L52" s="34"/>
      <c r="M52" s="35"/>
      <c r="N52" s="36"/>
    </row>
    <row r="53" spans="1:14" s="37" customFormat="1" ht="13.5">
      <c r="A53" s="251"/>
      <c r="B53" s="242" t="s">
        <v>18</v>
      </c>
      <c r="C53" s="242">
        <v>14</v>
      </c>
      <c r="D53" s="61" t="str">
        <f>Data!B4</f>
        <v>10</v>
      </c>
      <c r="E53" s="62">
        <f>Data!D4</f>
        <v>2080</v>
      </c>
      <c r="F53" s="197">
        <f>SUM(E53:E59)</f>
        <v>37700</v>
      </c>
      <c r="G53" s="242">
        <v>12.4</v>
      </c>
      <c r="H53" s="197">
        <f>G53*C53</f>
        <v>173.6</v>
      </c>
      <c r="I53" s="62">
        <f>J47*E53</f>
        <v>1598.804176038129</v>
      </c>
      <c r="J53" s="199">
        <f>SUM(I53:I59)/(F53+H53)</f>
        <v>0.8461912400206136</v>
      </c>
      <c r="K53" s="204"/>
      <c r="L53" s="34"/>
      <c r="M53" s="35"/>
      <c r="N53" s="36"/>
    </row>
    <row r="54" spans="1:14" s="37" customFormat="1" ht="13.5">
      <c r="A54" s="251"/>
      <c r="B54" s="243"/>
      <c r="C54" s="243"/>
      <c r="D54" s="61" t="str">
        <f>Data!B5</f>
        <v>20</v>
      </c>
      <c r="E54" s="62">
        <f>Data!D5</f>
        <v>1990</v>
      </c>
      <c r="F54" s="194"/>
      <c r="G54" s="243"/>
      <c r="H54" s="194"/>
      <c r="I54" s="62">
        <f>J47*E54</f>
        <v>1529.6251491903254</v>
      </c>
      <c r="J54" s="204"/>
      <c r="K54" s="204"/>
      <c r="L54" s="34"/>
      <c r="M54" s="35"/>
      <c r="N54" s="36"/>
    </row>
    <row r="55" spans="1:14" s="37" customFormat="1" ht="13.5">
      <c r="A55" s="251"/>
      <c r="B55" s="243"/>
      <c r="C55" s="243"/>
      <c r="D55" s="61" t="str">
        <f>Data!B6</f>
        <v>30</v>
      </c>
      <c r="E55" s="62">
        <f>Data!D6</f>
        <v>1910</v>
      </c>
      <c r="F55" s="194"/>
      <c r="G55" s="243"/>
      <c r="H55" s="194"/>
      <c r="I55" s="62">
        <f>J47*E55</f>
        <v>1468.1326808811666</v>
      </c>
      <c r="J55" s="204"/>
      <c r="K55" s="204"/>
      <c r="L55" s="34"/>
      <c r="M55" s="35"/>
      <c r="N55" s="36"/>
    </row>
    <row r="56" spans="1:14" s="37" customFormat="1" ht="13.5">
      <c r="A56" s="251"/>
      <c r="B56" s="243"/>
      <c r="C56" s="243"/>
      <c r="D56" s="61" t="str">
        <f>Data!B7</f>
        <v>40</v>
      </c>
      <c r="E56" s="62">
        <f>Data!D7</f>
        <v>1810</v>
      </c>
      <c r="F56" s="194"/>
      <c r="G56" s="243"/>
      <c r="H56" s="194"/>
      <c r="I56" s="62">
        <f>J47*E56</f>
        <v>1391.267095494718</v>
      </c>
      <c r="J56" s="204"/>
      <c r="K56" s="204"/>
      <c r="L56" s="34"/>
      <c r="M56" s="35"/>
      <c r="N56" s="36"/>
    </row>
    <row r="57" spans="1:14" s="37" customFormat="1" ht="13.5">
      <c r="A57" s="251"/>
      <c r="B57" s="243"/>
      <c r="C57" s="243"/>
      <c r="D57" s="61" t="str">
        <f>Data!B8</f>
        <v>50</v>
      </c>
      <c r="E57" s="62">
        <f>Data!D8</f>
        <v>1710</v>
      </c>
      <c r="F57" s="194"/>
      <c r="G57" s="243"/>
      <c r="H57" s="194"/>
      <c r="I57" s="63">
        <f>J47*E57</f>
        <v>1314.4015101082696</v>
      </c>
      <c r="J57" s="204"/>
      <c r="K57" s="204"/>
      <c r="L57" s="34"/>
      <c r="M57" s="35"/>
      <c r="N57" s="36"/>
    </row>
    <row r="58" spans="1:14" s="37" customFormat="1" ht="13.5">
      <c r="A58" s="251"/>
      <c r="B58" s="243"/>
      <c r="C58" s="243"/>
      <c r="D58" s="64" t="str">
        <f>Data!B9</f>
        <v>100</v>
      </c>
      <c r="E58" s="63">
        <f>Data!D9</f>
        <v>7900</v>
      </c>
      <c r="F58" s="194"/>
      <c r="G58" s="243"/>
      <c r="H58" s="248"/>
      <c r="I58" s="62">
        <f>J47*E58</f>
        <v>6072.381245529432</v>
      </c>
      <c r="J58" s="204"/>
      <c r="K58" s="204"/>
      <c r="L58" s="34"/>
      <c r="M58" s="35"/>
      <c r="N58" s="36"/>
    </row>
    <row r="59" spans="1:14" s="37" customFormat="1" ht="15" thickBot="1">
      <c r="A59" s="251"/>
      <c r="B59" s="244"/>
      <c r="C59" s="244"/>
      <c r="D59" s="64" t="str">
        <f>Data!B10</f>
        <v>370</v>
      </c>
      <c r="E59" s="63">
        <f>Data!D10</f>
        <v>20300</v>
      </c>
      <c r="F59" s="198"/>
      <c r="G59" s="244"/>
      <c r="H59" s="198"/>
      <c r="I59" s="65">
        <f>J25*E59</f>
        <v>18673.696690802673</v>
      </c>
      <c r="J59" s="205"/>
      <c r="K59" s="205"/>
      <c r="L59" s="34"/>
      <c r="M59" s="35"/>
      <c r="N59" s="36"/>
    </row>
    <row r="60" spans="1:14" s="37" customFormat="1" ht="15" thickTop="1">
      <c r="A60" s="245">
        <v>3</v>
      </c>
      <c r="B60" s="66">
        <v>1</v>
      </c>
      <c r="C60" s="66">
        <v>229</v>
      </c>
      <c r="D60" s="67" t="str">
        <f>Data!B4</f>
        <v>10</v>
      </c>
      <c r="E60" s="68">
        <f>Data!D4</f>
        <v>2080</v>
      </c>
      <c r="F60" s="68">
        <f>SUM(E60)</f>
        <v>2080</v>
      </c>
      <c r="G60" s="66">
        <v>31.8</v>
      </c>
      <c r="H60" s="68">
        <f>G60*C60</f>
        <v>7282.2</v>
      </c>
      <c r="I60" s="69">
        <f>J53*E60</f>
        <v>1760.0777792428764</v>
      </c>
      <c r="J60" s="70">
        <f>I60/(F60+H60)</f>
        <v>0.1879983101453586</v>
      </c>
      <c r="K60" s="220">
        <f>J81</f>
        <v>0.7783999289930612</v>
      </c>
      <c r="L60" s="34"/>
      <c r="M60" s="35"/>
      <c r="N60" s="36"/>
    </row>
    <row r="61" spans="1:14" s="37" customFormat="1" ht="13.5">
      <c r="A61" s="246"/>
      <c r="B61" s="234">
        <v>2</v>
      </c>
      <c r="C61" s="234">
        <v>31</v>
      </c>
      <c r="D61" s="49" t="str">
        <f>Data!B4</f>
        <v>10</v>
      </c>
      <c r="E61" s="50">
        <f>Data!D4</f>
        <v>2080</v>
      </c>
      <c r="F61" s="179">
        <f>SUM(E61:E62)</f>
        <v>4070</v>
      </c>
      <c r="G61" s="235">
        <v>23.22</v>
      </c>
      <c r="H61" s="179">
        <f>G61*C61</f>
        <v>719.8199999999999</v>
      </c>
      <c r="I61" s="50">
        <f>J60*E61</f>
        <v>391.03648510234586</v>
      </c>
      <c r="J61" s="207">
        <f>SUM(I61:I62)/(F61+H61)</f>
        <v>0.4332014674337172</v>
      </c>
      <c r="K61" s="208"/>
      <c r="L61" s="34"/>
      <c r="M61" s="35"/>
      <c r="N61" s="36"/>
    </row>
    <row r="62" spans="1:14" s="37" customFormat="1" ht="13.5">
      <c r="A62" s="246"/>
      <c r="B62" s="234"/>
      <c r="C62" s="234"/>
      <c r="D62" s="49" t="str">
        <f>Data!B5</f>
        <v>20</v>
      </c>
      <c r="E62" s="50">
        <f>Data!D5</f>
        <v>1990</v>
      </c>
      <c r="F62" s="189"/>
      <c r="G62" s="237"/>
      <c r="H62" s="189"/>
      <c r="I62" s="50">
        <f>J53*E62</f>
        <v>1683.920567641021</v>
      </c>
      <c r="J62" s="209"/>
      <c r="K62" s="208"/>
      <c r="L62" s="34"/>
      <c r="M62" s="35"/>
      <c r="N62" s="36"/>
    </row>
    <row r="63" spans="1:14" s="37" customFormat="1" ht="13.5">
      <c r="A63" s="246"/>
      <c r="B63" s="234">
        <v>3</v>
      </c>
      <c r="C63" s="234">
        <v>15</v>
      </c>
      <c r="D63" s="49" t="str">
        <f>Data!B4</f>
        <v>10</v>
      </c>
      <c r="E63" s="50">
        <f>Data!D4</f>
        <v>2080</v>
      </c>
      <c r="F63" s="179">
        <f>SUM(E63:E65)</f>
        <v>5980</v>
      </c>
      <c r="G63" s="235">
        <v>17.9</v>
      </c>
      <c r="H63" s="179">
        <f>G63*C63</f>
        <v>268.5</v>
      </c>
      <c r="I63" s="50">
        <f>J61*E63</f>
        <v>901.0590522621318</v>
      </c>
      <c r="J63" s="207">
        <f>SUM(I63:I65)/(F63+H63)</f>
        <v>0.5408266369360009</v>
      </c>
      <c r="K63" s="208"/>
      <c r="L63" s="34"/>
      <c r="M63" s="35"/>
      <c r="N63" s="36"/>
    </row>
    <row r="64" spans="1:14" s="37" customFormat="1" ht="13.5">
      <c r="A64" s="246"/>
      <c r="B64" s="234"/>
      <c r="C64" s="234"/>
      <c r="D64" s="49" t="str">
        <f>Data!B5</f>
        <v>20</v>
      </c>
      <c r="E64" s="50">
        <f>Data!D5</f>
        <v>1990</v>
      </c>
      <c r="F64" s="180"/>
      <c r="G64" s="236"/>
      <c r="H64" s="180"/>
      <c r="I64" s="50">
        <f>J61*E64</f>
        <v>862.0709201930972</v>
      </c>
      <c r="J64" s="208"/>
      <c r="K64" s="208"/>
      <c r="L64" s="34"/>
      <c r="M64" s="35"/>
      <c r="N64" s="36"/>
    </row>
    <row r="65" spans="1:14" s="37" customFormat="1" ht="13.5">
      <c r="A65" s="246"/>
      <c r="B65" s="234"/>
      <c r="C65" s="234"/>
      <c r="D65" s="49" t="str">
        <f>Data!B6</f>
        <v>30</v>
      </c>
      <c r="E65" s="50">
        <f>Data!D6</f>
        <v>1910</v>
      </c>
      <c r="F65" s="189"/>
      <c r="G65" s="237"/>
      <c r="H65" s="189"/>
      <c r="I65" s="50">
        <f>J53*E65</f>
        <v>1616.225268439372</v>
      </c>
      <c r="J65" s="209"/>
      <c r="K65" s="208"/>
      <c r="L65" s="34"/>
      <c r="M65" s="35"/>
      <c r="N65" s="36"/>
    </row>
    <row r="66" spans="1:14" s="37" customFormat="1" ht="13.5">
      <c r="A66" s="246"/>
      <c r="B66" s="234">
        <v>4</v>
      </c>
      <c r="C66" s="234">
        <v>16</v>
      </c>
      <c r="D66" s="49" t="str">
        <f>Data!B4</f>
        <v>10</v>
      </c>
      <c r="E66" s="50">
        <f>Data!D4</f>
        <v>2080</v>
      </c>
      <c r="F66" s="179">
        <f>SUM(E66:E69)</f>
        <v>7790</v>
      </c>
      <c r="G66" s="235">
        <v>12.5</v>
      </c>
      <c r="H66" s="179">
        <f>G66*C66</f>
        <v>200</v>
      </c>
      <c r="I66" s="50">
        <f>J63*E66</f>
        <v>1124.9194048268819</v>
      </c>
      <c r="J66" s="207">
        <f>SUM(I66:I69)/(F66+H66)</f>
        <v>0.5964642594886853</v>
      </c>
      <c r="K66" s="208"/>
      <c r="L66" s="34"/>
      <c r="M66" s="35"/>
      <c r="N66" s="36"/>
    </row>
    <row r="67" spans="1:14" s="37" customFormat="1" ht="13.5">
      <c r="A67" s="246"/>
      <c r="B67" s="234"/>
      <c r="C67" s="234"/>
      <c r="D67" s="49" t="str">
        <f>Data!B5</f>
        <v>20</v>
      </c>
      <c r="E67" s="50">
        <f>Data!D5</f>
        <v>1990</v>
      </c>
      <c r="F67" s="180"/>
      <c r="G67" s="236"/>
      <c r="H67" s="180"/>
      <c r="I67" s="50">
        <f>J63*E67</f>
        <v>1076.2450075026418</v>
      </c>
      <c r="J67" s="208"/>
      <c r="K67" s="208"/>
      <c r="L67" s="34"/>
      <c r="M67" s="35"/>
      <c r="N67" s="36"/>
    </row>
    <row r="68" spans="1:14" s="37" customFormat="1" ht="13.5">
      <c r="A68" s="246"/>
      <c r="B68" s="234"/>
      <c r="C68" s="234"/>
      <c r="D68" s="49" t="str">
        <f>Data!B6</f>
        <v>30</v>
      </c>
      <c r="E68" s="50">
        <f>Data!D6</f>
        <v>1910</v>
      </c>
      <c r="F68" s="180"/>
      <c r="G68" s="236"/>
      <c r="H68" s="180"/>
      <c r="I68" s="50">
        <f>J63*E68</f>
        <v>1032.9788765477617</v>
      </c>
      <c r="J68" s="208"/>
      <c r="K68" s="208"/>
      <c r="L68" s="34"/>
      <c r="M68" s="35"/>
      <c r="N68" s="36"/>
    </row>
    <row r="69" spans="1:14" s="37" customFormat="1" ht="13.5">
      <c r="A69" s="246"/>
      <c r="B69" s="234"/>
      <c r="C69" s="234"/>
      <c r="D69" s="49" t="str">
        <f>Data!B7</f>
        <v>40</v>
      </c>
      <c r="E69" s="50">
        <f>Data!D7</f>
        <v>1810</v>
      </c>
      <c r="F69" s="189"/>
      <c r="G69" s="237"/>
      <c r="H69" s="189"/>
      <c r="I69" s="50">
        <f>J53*E69</f>
        <v>1531.6061444373106</v>
      </c>
      <c r="J69" s="209"/>
      <c r="K69" s="208"/>
      <c r="L69" s="34"/>
      <c r="M69" s="35"/>
      <c r="N69" s="36"/>
    </row>
    <row r="70" spans="1:14" s="37" customFormat="1" ht="13.5">
      <c r="A70" s="246"/>
      <c r="B70" s="234">
        <v>5</v>
      </c>
      <c r="C70" s="234">
        <v>45</v>
      </c>
      <c r="D70" s="49" t="str">
        <f>Data!B4</f>
        <v>10</v>
      </c>
      <c r="E70" s="50">
        <f>Data!D4</f>
        <v>2080</v>
      </c>
      <c r="F70" s="179">
        <f>SUM(E70:E74)</f>
        <v>9500</v>
      </c>
      <c r="G70" s="235">
        <v>12.62</v>
      </c>
      <c r="H70" s="179">
        <f>G70*C70</f>
        <v>567.9</v>
      </c>
      <c r="I70" s="50">
        <f>J66*E70</f>
        <v>1240.6456597364654</v>
      </c>
      <c r="J70" s="207">
        <f>SUM(I70:I74)/(F70+H70)</f>
        <v>0.6052348157860237</v>
      </c>
      <c r="K70" s="208"/>
      <c r="L70" s="34"/>
      <c r="M70" s="35"/>
      <c r="N70" s="36"/>
    </row>
    <row r="71" spans="1:14" s="37" customFormat="1" ht="13.5">
      <c r="A71" s="246"/>
      <c r="B71" s="234"/>
      <c r="C71" s="234"/>
      <c r="D71" s="49" t="str">
        <f>Data!B5</f>
        <v>20</v>
      </c>
      <c r="E71" s="50">
        <f>Data!D5</f>
        <v>1990</v>
      </c>
      <c r="F71" s="180"/>
      <c r="G71" s="236"/>
      <c r="H71" s="180"/>
      <c r="I71" s="50">
        <f>J66*E71</f>
        <v>1186.9638763824837</v>
      </c>
      <c r="J71" s="208"/>
      <c r="K71" s="208"/>
      <c r="L71" s="34"/>
      <c r="M71" s="35"/>
      <c r="N71" s="36"/>
    </row>
    <row r="72" spans="1:14" s="37" customFormat="1" ht="13.5">
      <c r="A72" s="246"/>
      <c r="B72" s="234"/>
      <c r="C72" s="234"/>
      <c r="D72" s="49" t="str">
        <f>Data!B6</f>
        <v>30</v>
      </c>
      <c r="E72" s="50">
        <f>Data!D6</f>
        <v>1910</v>
      </c>
      <c r="F72" s="180"/>
      <c r="G72" s="236"/>
      <c r="H72" s="180"/>
      <c r="I72" s="50">
        <f>J66*E72</f>
        <v>1139.246735623389</v>
      </c>
      <c r="J72" s="208"/>
      <c r="K72" s="208"/>
      <c r="L72" s="34"/>
      <c r="M72" s="35"/>
      <c r="N72" s="36"/>
    </row>
    <row r="73" spans="1:14" s="37" customFormat="1" ht="13.5">
      <c r="A73" s="246"/>
      <c r="B73" s="234"/>
      <c r="C73" s="234"/>
      <c r="D73" s="49" t="str">
        <f>Data!B7</f>
        <v>40</v>
      </c>
      <c r="E73" s="50">
        <f>Data!D7</f>
        <v>1810</v>
      </c>
      <c r="F73" s="180"/>
      <c r="G73" s="236"/>
      <c r="H73" s="180"/>
      <c r="I73" s="50">
        <f>J66*E73</f>
        <v>1079.6003096745203</v>
      </c>
      <c r="J73" s="208"/>
      <c r="K73" s="208"/>
      <c r="L73" s="34"/>
      <c r="M73" s="35"/>
      <c r="N73" s="36"/>
    </row>
    <row r="74" spans="1:14" s="37" customFormat="1" ht="13.5">
      <c r="A74" s="246"/>
      <c r="B74" s="234"/>
      <c r="C74" s="234"/>
      <c r="D74" s="49" t="str">
        <f>Data!B8</f>
        <v>50</v>
      </c>
      <c r="E74" s="50">
        <f>Data!D8</f>
        <v>1710</v>
      </c>
      <c r="F74" s="189"/>
      <c r="G74" s="237"/>
      <c r="H74" s="189"/>
      <c r="I74" s="50">
        <f>J53*E74</f>
        <v>1446.9870204352494</v>
      </c>
      <c r="J74" s="209"/>
      <c r="K74" s="208"/>
      <c r="L74" s="34"/>
      <c r="M74" s="35"/>
      <c r="N74" s="36"/>
    </row>
    <row r="75" spans="1:14" s="37" customFormat="1" ht="13.5">
      <c r="A75" s="246"/>
      <c r="B75" s="234">
        <v>6</v>
      </c>
      <c r="C75" s="234">
        <v>15</v>
      </c>
      <c r="D75" s="49" t="str">
        <f>Data!B4</f>
        <v>10</v>
      </c>
      <c r="E75" s="50">
        <f>Data!D4</f>
        <v>2080</v>
      </c>
      <c r="F75" s="179">
        <f>SUM(E75:E80)</f>
        <v>17400</v>
      </c>
      <c r="G75" s="235">
        <v>12.4</v>
      </c>
      <c r="H75" s="179">
        <f>G75*C75</f>
        <v>186</v>
      </c>
      <c r="I75" s="50">
        <f>J70*E75</f>
        <v>1258.8884168349293</v>
      </c>
      <c r="J75" s="207">
        <f>SUM(I75:I80)/(F75+H75)</f>
        <v>0.7070761711662727</v>
      </c>
      <c r="K75" s="208"/>
      <c r="L75" s="34"/>
      <c r="M75" s="35"/>
      <c r="N75" s="36"/>
    </row>
    <row r="76" spans="1:14" s="37" customFormat="1" ht="13.5">
      <c r="A76" s="246"/>
      <c r="B76" s="234"/>
      <c r="C76" s="234"/>
      <c r="D76" s="49" t="str">
        <f>Data!B5</f>
        <v>20</v>
      </c>
      <c r="E76" s="50">
        <f>Data!D5</f>
        <v>1990</v>
      </c>
      <c r="F76" s="180"/>
      <c r="G76" s="236"/>
      <c r="H76" s="180"/>
      <c r="I76" s="50">
        <f>J70*E76</f>
        <v>1204.417283414187</v>
      </c>
      <c r="J76" s="208"/>
      <c r="K76" s="208"/>
      <c r="L76" s="34"/>
      <c r="M76" s="35"/>
      <c r="N76" s="36"/>
    </row>
    <row r="77" spans="1:14" s="37" customFormat="1" ht="13.5">
      <c r="A77" s="246"/>
      <c r="B77" s="234"/>
      <c r="C77" s="234"/>
      <c r="D77" s="49" t="str">
        <f>Data!B6</f>
        <v>30</v>
      </c>
      <c r="E77" s="50">
        <f>Data!D6</f>
        <v>1910</v>
      </c>
      <c r="F77" s="180"/>
      <c r="G77" s="236"/>
      <c r="H77" s="180"/>
      <c r="I77" s="50">
        <f>J70*E77</f>
        <v>1155.9984981513053</v>
      </c>
      <c r="J77" s="208"/>
      <c r="K77" s="208"/>
      <c r="L77" s="34"/>
      <c r="M77" s="35"/>
      <c r="N77" s="36"/>
    </row>
    <row r="78" spans="1:14" s="37" customFormat="1" ht="13.5">
      <c r="A78" s="246"/>
      <c r="B78" s="234"/>
      <c r="C78" s="234"/>
      <c r="D78" s="49" t="str">
        <f>Data!B7</f>
        <v>40</v>
      </c>
      <c r="E78" s="50">
        <f>Data!D7</f>
        <v>1810</v>
      </c>
      <c r="F78" s="180"/>
      <c r="G78" s="236"/>
      <c r="H78" s="180"/>
      <c r="I78" s="50">
        <f>J70*E78</f>
        <v>1095.4750165727028</v>
      </c>
      <c r="J78" s="208"/>
      <c r="K78" s="208"/>
      <c r="L78" s="34"/>
      <c r="M78" s="35"/>
      <c r="N78" s="36"/>
    </row>
    <row r="79" spans="1:14" s="37" customFormat="1" ht="13.5">
      <c r="A79" s="246"/>
      <c r="B79" s="234"/>
      <c r="C79" s="234"/>
      <c r="D79" s="49" t="str">
        <f>Data!B8</f>
        <v>50</v>
      </c>
      <c r="E79" s="50">
        <f>Data!D8</f>
        <v>1710</v>
      </c>
      <c r="F79" s="180"/>
      <c r="G79" s="236"/>
      <c r="H79" s="180"/>
      <c r="I79" s="50">
        <f>J70*E79</f>
        <v>1034.9515349941005</v>
      </c>
      <c r="J79" s="208"/>
      <c r="K79" s="208"/>
      <c r="L79" s="34"/>
      <c r="M79" s="35"/>
      <c r="N79" s="36"/>
    </row>
    <row r="80" spans="1:14" s="37" customFormat="1" ht="13.5">
      <c r="A80" s="246"/>
      <c r="B80" s="234"/>
      <c r="C80" s="234"/>
      <c r="D80" s="49" t="str">
        <f>Data!B9</f>
        <v>100</v>
      </c>
      <c r="E80" s="50">
        <f>Data!D9</f>
        <v>7900</v>
      </c>
      <c r="F80" s="189"/>
      <c r="G80" s="237"/>
      <c r="H80" s="189"/>
      <c r="I80" s="50">
        <f>J53*E80</f>
        <v>6684.910796162848</v>
      </c>
      <c r="J80" s="209"/>
      <c r="K80" s="208"/>
      <c r="L80" s="34"/>
      <c r="M80" s="35"/>
      <c r="N80" s="36"/>
    </row>
    <row r="81" spans="1:14" s="37" customFormat="1" ht="13.5">
      <c r="A81" s="246"/>
      <c r="B81" s="235" t="s">
        <v>18</v>
      </c>
      <c r="C81" s="235">
        <v>14</v>
      </c>
      <c r="D81" s="49" t="str">
        <f>Data!B4</f>
        <v>10</v>
      </c>
      <c r="E81" s="50">
        <f>Data!D4</f>
        <v>2080</v>
      </c>
      <c r="F81" s="179">
        <f>SUM(E81:E87)</f>
        <v>37700</v>
      </c>
      <c r="G81" s="235">
        <v>12.4</v>
      </c>
      <c r="H81" s="179">
        <f>G81*C81</f>
        <v>173.6</v>
      </c>
      <c r="I81" s="50">
        <f>J75*E81</f>
        <v>1470.7184360258473</v>
      </c>
      <c r="J81" s="207">
        <f>SUM(I81:I87)/(F81+H81)</f>
        <v>0.7783999289930612</v>
      </c>
      <c r="K81" s="208"/>
      <c r="L81" s="34"/>
      <c r="M81" s="35"/>
      <c r="N81" s="36"/>
    </row>
    <row r="82" spans="1:14" s="37" customFormat="1" ht="13.5">
      <c r="A82" s="246"/>
      <c r="B82" s="236"/>
      <c r="C82" s="236"/>
      <c r="D82" s="49" t="str">
        <f>Data!B5</f>
        <v>20</v>
      </c>
      <c r="E82" s="50">
        <f>Data!D5</f>
        <v>1990</v>
      </c>
      <c r="F82" s="180"/>
      <c r="G82" s="236"/>
      <c r="H82" s="180"/>
      <c r="I82" s="50">
        <f>J75*E82</f>
        <v>1407.0815806208827</v>
      </c>
      <c r="J82" s="208"/>
      <c r="K82" s="208"/>
      <c r="L82" s="34"/>
      <c r="M82" s="35"/>
      <c r="N82" s="36"/>
    </row>
    <row r="83" spans="1:14" s="37" customFormat="1" ht="13.5">
      <c r="A83" s="246"/>
      <c r="B83" s="236"/>
      <c r="C83" s="236"/>
      <c r="D83" s="49" t="str">
        <f>Data!B6</f>
        <v>30</v>
      </c>
      <c r="E83" s="50">
        <f>Data!D6</f>
        <v>1910</v>
      </c>
      <c r="F83" s="180"/>
      <c r="G83" s="236"/>
      <c r="H83" s="180"/>
      <c r="I83" s="50">
        <f>J75*E83</f>
        <v>1350.515486927581</v>
      </c>
      <c r="J83" s="208"/>
      <c r="K83" s="208"/>
      <c r="L83" s="34"/>
      <c r="M83" s="35"/>
      <c r="N83" s="36"/>
    </row>
    <row r="84" spans="1:14" s="37" customFormat="1" ht="13.5">
      <c r="A84" s="246"/>
      <c r="B84" s="236"/>
      <c r="C84" s="236"/>
      <c r="D84" s="49" t="str">
        <f>Data!B7</f>
        <v>40</v>
      </c>
      <c r="E84" s="50">
        <f>Data!D7</f>
        <v>1810</v>
      </c>
      <c r="F84" s="180"/>
      <c r="G84" s="236"/>
      <c r="H84" s="180"/>
      <c r="I84" s="50">
        <f>J75*E84</f>
        <v>1279.8078698109537</v>
      </c>
      <c r="J84" s="208"/>
      <c r="K84" s="208"/>
      <c r="L84" s="34"/>
      <c r="M84" s="35"/>
      <c r="N84" s="36"/>
    </row>
    <row r="85" spans="1:14" s="37" customFormat="1" ht="13.5">
      <c r="A85" s="246"/>
      <c r="B85" s="236"/>
      <c r="C85" s="236"/>
      <c r="D85" s="49" t="str">
        <f>Data!B8</f>
        <v>50</v>
      </c>
      <c r="E85" s="50">
        <f>Data!D8</f>
        <v>1710</v>
      </c>
      <c r="F85" s="180"/>
      <c r="G85" s="236"/>
      <c r="H85" s="180"/>
      <c r="I85" s="53">
        <f>J75*E85</f>
        <v>1209.1002526943264</v>
      </c>
      <c r="J85" s="208"/>
      <c r="K85" s="208"/>
      <c r="L85" s="34"/>
      <c r="M85" s="35"/>
      <c r="N85" s="36"/>
    </row>
    <row r="86" spans="1:14" s="37" customFormat="1" ht="13.5">
      <c r="A86" s="246"/>
      <c r="B86" s="236"/>
      <c r="C86" s="236"/>
      <c r="D86" s="52" t="str">
        <f>Data!B9</f>
        <v>100</v>
      </c>
      <c r="E86" s="53">
        <f>Data!D9</f>
        <v>7900</v>
      </c>
      <c r="F86" s="180"/>
      <c r="G86" s="236"/>
      <c r="H86" s="240"/>
      <c r="I86" s="50">
        <f>J75*E86</f>
        <v>5585.901752213555</v>
      </c>
      <c r="J86" s="238"/>
      <c r="K86" s="208"/>
      <c r="L86" s="34"/>
      <c r="M86" s="35"/>
      <c r="N86" s="36"/>
    </row>
    <row r="87" spans="1:14" s="37" customFormat="1" ht="15" thickBot="1">
      <c r="A87" s="247"/>
      <c r="B87" s="239"/>
      <c r="C87" s="239"/>
      <c r="D87" s="54" t="str">
        <f>Data!B10</f>
        <v>370</v>
      </c>
      <c r="E87" s="55">
        <f>Data!D10</f>
        <v>20300</v>
      </c>
      <c r="F87" s="181"/>
      <c r="G87" s="239"/>
      <c r="H87" s="181"/>
      <c r="I87" s="71">
        <f>J53*E87</f>
        <v>17177.682172418456</v>
      </c>
      <c r="J87" s="219"/>
      <c r="K87" s="219"/>
      <c r="L87" s="34"/>
      <c r="M87" s="35"/>
      <c r="N87" s="36"/>
    </row>
    <row r="88" spans="1:14" s="37" customFormat="1" ht="15.75" customHeight="1" thickTop="1">
      <c r="A88" s="74">
        <v>4</v>
      </c>
      <c r="B88" s="228"/>
      <c r="C88" s="229"/>
      <c r="D88" s="229"/>
      <c r="E88" s="229"/>
      <c r="F88" s="229"/>
      <c r="G88" s="229"/>
      <c r="H88" s="229"/>
      <c r="I88" s="229"/>
      <c r="J88" s="230"/>
      <c r="K88" s="72">
        <v>0.7160396146876237</v>
      </c>
      <c r="L88" s="39"/>
      <c r="M88" s="40"/>
      <c r="N88" s="40"/>
    </row>
    <row r="89" spans="1:14" s="37" customFormat="1" ht="15" customHeight="1">
      <c r="A89" s="75">
        <f>A88+1</f>
        <v>5</v>
      </c>
      <c r="B89" s="231"/>
      <c r="C89" s="232"/>
      <c r="D89" s="232"/>
      <c r="E89" s="232"/>
      <c r="F89" s="232"/>
      <c r="G89" s="232"/>
      <c r="H89" s="232"/>
      <c r="I89" s="232"/>
      <c r="J89" s="233"/>
      <c r="K89" s="73">
        <v>0.658675201146596</v>
      </c>
      <c r="L89" s="39"/>
      <c r="M89" s="40"/>
      <c r="N89" s="40"/>
    </row>
    <row r="90" spans="1:14" s="37" customFormat="1" ht="15" customHeight="1">
      <c r="A90" s="76">
        <f aca="true" t="shared" si="0" ref="A90:A114">A89+1</f>
        <v>6</v>
      </c>
      <c r="B90" s="228"/>
      <c r="C90" s="229"/>
      <c r="D90" s="229"/>
      <c r="E90" s="229"/>
      <c r="F90" s="229"/>
      <c r="G90" s="229"/>
      <c r="H90" s="229"/>
      <c r="I90" s="229"/>
      <c r="J90" s="230"/>
      <c r="K90" s="72">
        <v>0.6059064494564026</v>
      </c>
      <c r="L90" s="39"/>
      <c r="M90" s="40"/>
      <c r="N90" s="40"/>
    </row>
    <row r="91" spans="1:14" s="37" customFormat="1" ht="15" customHeight="1">
      <c r="A91" s="77">
        <f t="shared" si="0"/>
        <v>7</v>
      </c>
      <c r="B91" s="231"/>
      <c r="C91" s="232"/>
      <c r="D91" s="232"/>
      <c r="E91" s="232"/>
      <c r="F91" s="232"/>
      <c r="G91" s="232"/>
      <c r="H91" s="232"/>
      <c r="I91" s="232"/>
      <c r="J91" s="233"/>
      <c r="K91" s="73">
        <v>0.5573651852290651</v>
      </c>
      <c r="L91" s="39"/>
      <c r="M91" s="40"/>
      <c r="N91" s="40"/>
    </row>
    <row r="92" spans="1:14" s="37" customFormat="1" ht="15" customHeight="1">
      <c r="A92" s="76">
        <f t="shared" si="0"/>
        <v>8</v>
      </c>
      <c r="B92" s="228"/>
      <c r="C92" s="229"/>
      <c r="D92" s="229"/>
      <c r="E92" s="229"/>
      <c r="F92" s="229"/>
      <c r="G92" s="229"/>
      <c r="H92" s="229"/>
      <c r="I92" s="229"/>
      <c r="J92" s="230"/>
      <c r="K92" s="72">
        <v>0.5127127298020006</v>
      </c>
      <c r="L92" s="39"/>
      <c r="M92" s="40"/>
      <c r="N92" s="40"/>
    </row>
    <row r="93" spans="1:14" s="37" customFormat="1" ht="15" customHeight="1">
      <c r="A93" s="77">
        <f t="shared" si="0"/>
        <v>9</v>
      </c>
      <c r="B93" s="231"/>
      <c r="C93" s="232"/>
      <c r="D93" s="232"/>
      <c r="E93" s="232"/>
      <c r="F93" s="232"/>
      <c r="G93" s="232"/>
      <c r="H93" s="232"/>
      <c r="I93" s="232"/>
      <c r="J93" s="233"/>
      <c r="K93" s="73">
        <v>0.4716375372333015</v>
      </c>
      <c r="L93" s="39"/>
      <c r="M93" s="40"/>
      <c r="N93" s="40"/>
    </row>
    <row r="94" spans="1:14" s="37" customFormat="1" ht="15" customHeight="1">
      <c r="A94" s="76">
        <f t="shared" si="0"/>
        <v>10</v>
      </c>
      <c r="B94" s="228"/>
      <c r="C94" s="229"/>
      <c r="D94" s="229"/>
      <c r="E94" s="229"/>
      <c r="F94" s="229"/>
      <c r="G94" s="229"/>
      <c r="H94" s="229"/>
      <c r="I94" s="229"/>
      <c r="J94" s="230"/>
      <c r="K94" s="72">
        <v>0.43385302060550857</v>
      </c>
      <c r="L94" s="39"/>
      <c r="M94" s="40"/>
      <c r="N94" s="40"/>
    </row>
    <row r="95" spans="1:14" s="37" customFormat="1" ht="15" customHeight="1">
      <c r="A95" s="77">
        <f t="shared" si="0"/>
        <v>11</v>
      </c>
      <c r="B95" s="231"/>
      <c r="C95" s="232"/>
      <c r="D95" s="232"/>
      <c r="E95" s="232"/>
      <c r="F95" s="232"/>
      <c r="G95" s="232"/>
      <c r="H95" s="232"/>
      <c r="I95" s="232"/>
      <c r="J95" s="233"/>
      <c r="K95" s="73">
        <v>0.3990955524717157</v>
      </c>
      <c r="L95" s="39"/>
      <c r="M95" s="40"/>
      <c r="N95" s="40"/>
    </row>
    <row r="96" spans="1:14" s="37" customFormat="1" ht="15" customHeight="1">
      <c r="A96" s="76">
        <f t="shared" si="0"/>
        <v>12</v>
      </c>
      <c r="B96" s="228"/>
      <c r="C96" s="229"/>
      <c r="D96" s="229"/>
      <c r="E96" s="229"/>
      <c r="F96" s="229"/>
      <c r="G96" s="229"/>
      <c r="H96" s="229"/>
      <c r="I96" s="229"/>
      <c r="J96" s="230"/>
      <c r="K96" s="72">
        <v>0.36712262549286406</v>
      </c>
      <c r="L96" s="39"/>
      <c r="M96" s="40"/>
      <c r="N96" s="40"/>
    </row>
    <row r="97" spans="1:14" s="37" customFormat="1" ht="15" customHeight="1">
      <c r="A97" s="77">
        <f t="shared" si="0"/>
        <v>13</v>
      </c>
      <c r="B97" s="231"/>
      <c r="C97" s="232"/>
      <c r="D97" s="232"/>
      <c r="E97" s="232"/>
      <c r="F97" s="232"/>
      <c r="G97" s="232"/>
      <c r="H97" s="232"/>
      <c r="I97" s="232"/>
      <c r="J97" s="233"/>
      <c r="K97" s="73">
        <v>0.3377111604327529</v>
      </c>
      <c r="L97" s="39"/>
      <c r="M97" s="40"/>
      <c r="N97" s="40"/>
    </row>
    <row r="98" spans="1:14" s="37" customFormat="1" ht="15" customHeight="1">
      <c r="A98" s="76">
        <f t="shared" si="0"/>
        <v>14</v>
      </c>
      <c r="B98" s="228"/>
      <c r="C98" s="229"/>
      <c r="D98" s="229"/>
      <c r="E98" s="229"/>
      <c r="F98" s="229"/>
      <c r="G98" s="229"/>
      <c r="H98" s="229"/>
      <c r="I98" s="229"/>
      <c r="J98" s="230"/>
      <c r="K98" s="72">
        <v>0.31065594970543</v>
      </c>
      <c r="L98" s="39"/>
      <c r="M98" s="40"/>
      <c r="N98" s="40"/>
    </row>
    <row r="99" spans="1:14" s="37" customFormat="1" ht="15" customHeight="1">
      <c r="A99" s="77">
        <f t="shared" si="0"/>
        <v>15</v>
      </c>
      <c r="B99" s="231"/>
      <c r="C99" s="232"/>
      <c r="D99" s="232"/>
      <c r="E99" s="232"/>
      <c r="F99" s="232"/>
      <c r="G99" s="232"/>
      <c r="H99" s="232"/>
      <c r="I99" s="232"/>
      <c r="J99" s="233"/>
      <c r="K99" s="73">
        <v>0.28576822561539156</v>
      </c>
      <c r="L99" s="39"/>
      <c r="M99" s="40"/>
      <c r="N99" s="40"/>
    </row>
    <row r="100" spans="1:14" s="37" customFormat="1" ht="15" customHeight="1">
      <c r="A100" s="76">
        <f t="shared" si="0"/>
        <v>16</v>
      </c>
      <c r="B100" s="228"/>
      <c r="C100" s="229"/>
      <c r="D100" s="229"/>
      <c r="E100" s="229"/>
      <c r="F100" s="229"/>
      <c r="G100" s="229"/>
      <c r="H100" s="229"/>
      <c r="I100" s="229"/>
      <c r="J100" s="230"/>
      <c r="K100" s="72">
        <v>0.26287434330101916</v>
      </c>
      <c r="L100" s="39"/>
      <c r="M100" s="40"/>
      <c r="N100" s="40"/>
    </row>
    <row r="101" spans="1:14" s="37" customFormat="1" ht="15" customHeight="1">
      <c r="A101" s="77">
        <f t="shared" si="0"/>
        <v>17</v>
      </c>
      <c r="B101" s="231"/>
      <c r="C101" s="232"/>
      <c r="D101" s="232"/>
      <c r="E101" s="232"/>
      <c r="F101" s="232"/>
      <c r="G101" s="232"/>
      <c r="H101" s="232"/>
      <c r="I101" s="232"/>
      <c r="J101" s="233"/>
      <c r="K101" s="73">
        <v>0.24181456919197863</v>
      </c>
      <c r="L101" s="39"/>
      <c r="M101" s="40"/>
      <c r="N101" s="40"/>
    </row>
    <row r="102" spans="1:14" s="37" customFormat="1" ht="15" customHeight="1">
      <c r="A102" s="76">
        <f t="shared" si="0"/>
        <v>18</v>
      </c>
      <c r="B102" s="228"/>
      <c r="C102" s="229"/>
      <c r="D102" s="229"/>
      <c r="E102" s="229"/>
      <c r="F102" s="229"/>
      <c r="G102" s="229"/>
      <c r="H102" s="229"/>
      <c r="I102" s="229"/>
      <c r="J102" s="230"/>
      <c r="K102" s="72">
        <v>0.22244196652749385</v>
      </c>
      <c r="L102" s="39"/>
      <c r="M102" s="40"/>
      <c r="N102" s="40"/>
    </row>
    <row r="103" spans="1:14" s="37" customFormat="1" ht="15" customHeight="1">
      <c r="A103" s="77">
        <f t="shared" si="0"/>
        <v>19</v>
      </c>
      <c r="B103" s="231"/>
      <c r="C103" s="232"/>
      <c r="D103" s="232"/>
      <c r="E103" s="232"/>
      <c r="F103" s="232"/>
      <c r="G103" s="232"/>
      <c r="H103" s="232"/>
      <c r="I103" s="232"/>
      <c r="J103" s="233"/>
      <c r="K103" s="73">
        <v>0.20462137015961085</v>
      </c>
      <c r="L103" s="39"/>
      <c r="M103" s="40"/>
      <c r="N103" s="40"/>
    </row>
    <row r="104" spans="1:14" s="37" customFormat="1" ht="15" customHeight="1">
      <c r="A104" s="76">
        <f t="shared" si="0"/>
        <v>20</v>
      </c>
      <c r="B104" s="228"/>
      <c r="C104" s="229"/>
      <c r="D104" s="229"/>
      <c r="E104" s="229"/>
      <c r="F104" s="229"/>
      <c r="G104" s="229"/>
      <c r="H104" s="229"/>
      <c r="I104" s="229"/>
      <c r="J104" s="230"/>
      <c r="K104" s="72">
        <v>0.18822844348852383</v>
      </c>
      <c r="L104" s="39"/>
      <c r="M104" s="40"/>
      <c r="N104" s="40"/>
    </row>
    <row r="105" spans="1:14" s="37" customFormat="1" ht="15" customHeight="1">
      <c r="A105" s="77">
        <f t="shared" si="0"/>
        <v>21</v>
      </c>
      <c r="B105" s="231"/>
      <c r="C105" s="232"/>
      <c r="D105" s="232"/>
      <c r="E105" s="232"/>
      <c r="F105" s="232"/>
      <c r="G105" s="232"/>
      <c r="H105" s="232"/>
      <c r="I105" s="232"/>
      <c r="J105" s="233"/>
      <c r="K105" s="73">
        <v>0.17314881095007806</v>
      </c>
      <c r="L105" s="39"/>
      <c r="M105" s="40"/>
      <c r="N105" s="40"/>
    </row>
    <row r="106" spans="1:14" s="37" customFormat="1" ht="15" customHeight="1">
      <c r="A106" s="76">
        <f t="shared" si="0"/>
        <v>22</v>
      </c>
      <c r="B106" s="228"/>
      <c r="C106" s="229"/>
      <c r="D106" s="229"/>
      <c r="E106" s="229"/>
      <c r="F106" s="229"/>
      <c r="G106" s="229"/>
      <c r="H106" s="229"/>
      <c r="I106" s="229"/>
      <c r="J106" s="230"/>
      <c r="K106" s="72">
        <v>0.15927726000270395</v>
      </c>
      <c r="L106" s="39"/>
      <c r="M106" s="40"/>
      <c r="N106" s="40"/>
    </row>
    <row r="107" spans="1:14" s="37" customFormat="1" ht="15" customHeight="1">
      <c r="A107" s="77">
        <f t="shared" si="0"/>
        <v>23</v>
      </c>
      <c r="B107" s="231"/>
      <c r="C107" s="232"/>
      <c r="D107" s="232"/>
      <c r="E107" s="232"/>
      <c r="F107" s="232"/>
      <c r="G107" s="232"/>
      <c r="H107" s="232"/>
      <c r="I107" s="232"/>
      <c r="J107" s="233"/>
      <c r="K107" s="73">
        <v>0.14651700704594134</v>
      </c>
      <c r="L107" s="39"/>
      <c r="M107" s="40"/>
      <c r="N107" s="40"/>
    </row>
    <row r="108" spans="1:14" s="37" customFormat="1" ht="15" customHeight="1">
      <c r="A108" s="76">
        <f t="shared" si="0"/>
        <v>24</v>
      </c>
      <c r="B108" s="228"/>
      <c r="C108" s="229"/>
      <c r="D108" s="229"/>
      <c r="E108" s="229"/>
      <c r="F108" s="229"/>
      <c r="G108" s="229"/>
      <c r="H108" s="229"/>
      <c r="I108" s="229"/>
      <c r="J108" s="230"/>
      <c r="K108" s="72">
        <v>0.13477902214877371</v>
      </c>
      <c r="L108" s="39"/>
      <c r="M108" s="40"/>
      <c r="N108" s="40"/>
    </row>
    <row r="109" spans="1:14" s="37" customFormat="1" ht="15" customHeight="1">
      <c r="A109" s="77">
        <f t="shared" si="0"/>
        <v>25</v>
      </c>
      <c r="B109" s="231"/>
      <c r="C109" s="232"/>
      <c r="D109" s="232"/>
      <c r="E109" s="232"/>
      <c r="F109" s="232"/>
      <c r="G109" s="232"/>
      <c r="H109" s="232"/>
      <c r="I109" s="232"/>
      <c r="J109" s="233"/>
      <c r="K109" s="73">
        <v>0.12398140787631408</v>
      </c>
      <c r="L109" s="39"/>
      <c r="M109" s="40"/>
      <c r="N109" s="40"/>
    </row>
    <row r="110" spans="1:14" s="37" customFormat="1" ht="15" customHeight="1">
      <c r="A110" s="76">
        <f t="shared" si="0"/>
        <v>26</v>
      </c>
      <c r="B110" s="228"/>
      <c r="C110" s="229"/>
      <c r="D110" s="229"/>
      <c r="E110" s="229"/>
      <c r="F110" s="229"/>
      <c r="G110" s="229"/>
      <c r="H110" s="229"/>
      <c r="I110" s="229"/>
      <c r="J110" s="230"/>
      <c r="K110" s="72">
        <v>0.11404882788083658</v>
      </c>
      <c r="L110" s="39"/>
      <c r="M110" s="40"/>
      <c r="N110" s="40"/>
    </row>
    <row r="111" spans="1:14" s="37" customFormat="1" ht="15" customHeight="1">
      <c r="A111" s="77">
        <f t="shared" si="0"/>
        <v>27</v>
      </c>
      <c r="B111" s="231"/>
      <c r="C111" s="232"/>
      <c r="D111" s="232"/>
      <c r="E111" s="232"/>
      <c r="F111" s="232"/>
      <c r="G111" s="232"/>
      <c r="H111" s="232"/>
      <c r="I111" s="232"/>
      <c r="J111" s="233"/>
      <c r="K111" s="73">
        <v>0.10491198127035968</v>
      </c>
      <c r="L111" s="39"/>
      <c r="M111" s="40"/>
      <c r="N111" s="40"/>
    </row>
    <row r="112" spans="1:14" s="37" customFormat="1" ht="15" customHeight="1">
      <c r="A112" s="76">
        <f t="shared" si="0"/>
        <v>28</v>
      </c>
      <c r="B112" s="228"/>
      <c r="C112" s="229"/>
      <c r="D112" s="229"/>
      <c r="E112" s="229"/>
      <c r="F112" s="229"/>
      <c r="G112" s="229"/>
      <c r="H112" s="229"/>
      <c r="I112" s="229"/>
      <c r="J112" s="230"/>
      <c r="K112" s="72">
        <v>0.09650711908738263</v>
      </c>
      <c r="L112" s="39"/>
      <c r="M112" s="40"/>
      <c r="N112" s="40"/>
    </row>
    <row r="113" spans="1:14" s="37" customFormat="1" ht="15" customHeight="1">
      <c r="A113" s="77">
        <f t="shared" si="0"/>
        <v>29</v>
      </c>
      <c r="B113" s="231"/>
      <c r="C113" s="232"/>
      <c r="D113" s="232"/>
      <c r="E113" s="232"/>
      <c r="F113" s="232"/>
      <c r="G113" s="232"/>
      <c r="H113" s="232"/>
      <c r="I113" s="232"/>
      <c r="J113" s="233"/>
      <c r="K113" s="73">
        <v>0.08877559952418504</v>
      </c>
      <c r="L113" s="39"/>
      <c r="M113" s="40"/>
      <c r="N113" s="40"/>
    </row>
    <row r="114" spans="1:14" ht="15">
      <c r="A114" s="76">
        <f t="shared" si="0"/>
        <v>30</v>
      </c>
      <c r="B114" s="228"/>
      <c r="C114" s="229"/>
      <c r="D114" s="229"/>
      <c r="E114" s="229"/>
      <c r="F114" s="229"/>
      <c r="G114" s="229"/>
      <c r="H114" s="229"/>
      <c r="I114" s="229"/>
      <c r="J114" s="230"/>
      <c r="K114" s="72">
        <v>0.08166347877136933</v>
      </c>
      <c r="L114" s="31"/>
      <c r="M114" s="32"/>
      <c r="N114" s="32"/>
    </row>
  </sheetData>
  <sheetProtection/>
  <mergeCells count="145">
    <mergeCell ref="A1:C1"/>
    <mergeCell ref="D1:F1"/>
    <mergeCell ref="G1:H1"/>
    <mergeCell ref="I1:K1"/>
    <mergeCell ref="H14:H18"/>
    <mergeCell ref="J7:J9"/>
    <mergeCell ref="H10:H13"/>
    <mergeCell ref="J10:J13"/>
    <mergeCell ref="J14:J18"/>
    <mergeCell ref="A4:A31"/>
    <mergeCell ref="J5:J6"/>
    <mergeCell ref="B7:B9"/>
    <mergeCell ref="C7:C9"/>
    <mergeCell ref="B10:B13"/>
    <mergeCell ref="C10:C13"/>
    <mergeCell ref="F10:F13"/>
    <mergeCell ref="G10:G13"/>
    <mergeCell ref="G5:G6"/>
    <mergeCell ref="H5:H6"/>
    <mergeCell ref="F7:F9"/>
    <mergeCell ref="G7:G9"/>
    <mergeCell ref="H7:H9"/>
    <mergeCell ref="C5:C6"/>
    <mergeCell ref="B14:B18"/>
    <mergeCell ref="C14:C18"/>
    <mergeCell ref="F14:F18"/>
    <mergeCell ref="G14:G18"/>
    <mergeCell ref="F5:F6"/>
    <mergeCell ref="B5:B6"/>
    <mergeCell ref="B19:B24"/>
    <mergeCell ref="C19:C24"/>
    <mergeCell ref="F19:F24"/>
    <mergeCell ref="G19:G24"/>
    <mergeCell ref="J19:J24"/>
    <mergeCell ref="B25:B31"/>
    <mergeCell ref="C25:C31"/>
    <mergeCell ref="F25:F31"/>
    <mergeCell ref="G25:G31"/>
    <mergeCell ref="H25:H31"/>
    <mergeCell ref="J25:J31"/>
    <mergeCell ref="H19:H24"/>
    <mergeCell ref="A32:A59"/>
    <mergeCell ref="B33:B34"/>
    <mergeCell ref="C33:C34"/>
    <mergeCell ref="F33:F34"/>
    <mergeCell ref="B38:B41"/>
    <mergeCell ref="C38:C41"/>
    <mergeCell ref="F38:F41"/>
    <mergeCell ref="G33:G34"/>
    <mergeCell ref="H33:H34"/>
    <mergeCell ref="J33:J34"/>
    <mergeCell ref="B35:B37"/>
    <mergeCell ref="C35:C37"/>
    <mergeCell ref="F35:F37"/>
    <mergeCell ref="G35:G37"/>
    <mergeCell ref="H35:H37"/>
    <mergeCell ref="J35:J37"/>
    <mergeCell ref="J47:J52"/>
    <mergeCell ref="J53:J59"/>
    <mergeCell ref="G38:G41"/>
    <mergeCell ref="H38:H41"/>
    <mergeCell ref="J38:J41"/>
    <mergeCell ref="B42:B46"/>
    <mergeCell ref="C42:C46"/>
    <mergeCell ref="F42:F46"/>
    <mergeCell ref="G42:G46"/>
    <mergeCell ref="H42:H46"/>
    <mergeCell ref="B70:B74"/>
    <mergeCell ref="C70:C74"/>
    <mergeCell ref="F70:F74"/>
    <mergeCell ref="H53:H59"/>
    <mergeCell ref="J42:J46"/>
    <mergeCell ref="B47:B52"/>
    <mergeCell ref="C47:C52"/>
    <mergeCell ref="F47:F52"/>
    <mergeCell ref="G47:G52"/>
    <mergeCell ref="H47:H52"/>
    <mergeCell ref="C61:C62"/>
    <mergeCell ref="F61:F62"/>
    <mergeCell ref="G61:G62"/>
    <mergeCell ref="A60:A87"/>
    <mergeCell ref="B63:B65"/>
    <mergeCell ref="C63:C65"/>
    <mergeCell ref="F63:F65"/>
    <mergeCell ref="B66:B69"/>
    <mergeCell ref="C66:C69"/>
    <mergeCell ref="F66:F69"/>
    <mergeCell ref="H61:H62"/>
    <mergeCell ref="J61:J62"/>
    <mergeCell ref="H63:H65"/>
    <mergeCell ref="J63:J65"/>
    <mergeCell ref="G63:G65"/>
    <mergeCell ref="B53:B59"/>
    <mergeCell ref="C53:C59"/>
    <mergeCell ref="F53:F59"/>
    <mergeCell ref="G53:G59"/>
    <mergeCell ref="B61:B62"/>
    <mergeCell ref="G66:G69"/>
    <mergeCell ref="H66:H69"/>
    <mergeCell ref="H75:H80"/>
    <mergeCell ref="J66:J69"/>
    <mergeCell ref="G70:G74"/>
    <mergeCell ref="H70:H74"/>
    <mergeCell ref="K4:K31"/>
    <mergeCell ref="K32:K59"/>
    <mergeCell ref="K60:K87"/>
    <mergeCell ref="B90:J90"/>
    <mergeCell ref="B91:J91"/>
    <mergeCell ref="B92:J92"/>
    <mergeCell ref="J75:J80"/>
    <mergeCell ref="B81:B87"/>
    <mergeCell ref="C81:C87"/>
    <mergeCell ref="F81:F87"/>
    <mergeCell ref="B88:J88"/>
    <mergeCell ref="B89:J89"/>
    <mergeCell ref="J70:J74"/>
    <mergeCell ref="C75:C80"/>
    <mergeCell ref="F75:F80"/>
    <mergeCell ref="G75:G80"/>
    <mergeCell ref="J81:J87"/>
    <mergeCell ref="G81:G87"/>
    <mergeCell ref="H81:H87"/>
    <mergeCell ref="B75:B80"/>
    <mergeCell ref="B104:J104"/>
    <mergeCell ref="B105:J105"/>
    <mergeCell ref="B93:J93"/>
    <mergeCell ref="B94:J94"/>
    <mergeCell ref="B95:J95"/>
    <mergeCell ref="B96:J96"/>
    <mergeCell ref="B114:J114"/>
    <mergeCell ref="B112:J112"/>
    <mergeCell ref="B97:J97"/>
    <mergeCell ref="B98:J98"/>
    <mergeCell ref="B110:J110"/>
    <mergeCell ref="B99:J99"/>
    <mergeCell ref="B100:J100"/>
    <mergeCell ref="B101:J101"/>
    <mergeCell ref="B102:J102"/>
    <mergeCell ref="B103:J103"/>
    <mergeCell ref="B106:J106"/>
    <mergeCell ref="B107:J107"/>
    <mergeCell ref="B108:J108"/>
    <mergeCell ref="B109:J109"/>
    <mergeCell ref="B111:J111"/>
    <mergeCell ref="B113:J11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7"/>
  <sheetViews>
    <sheetView workbookViewId="0" topLeftCell="A1">
      <pane ySplit="1700" topLeftCell="BM671" activePane="bottomLeft" state="split"/>
      <selection pane="topLeft" activeCell="A3" sqref="A3:IV3"/>
      <selection pane="bottomLeft" activeCell="E671" sqref="E671"/>
    </sheetView>
  </sheetViews>
  <sheetFormatPr defaultColWidth="8.8515625" defaultRowHeight="15"/>
  <cols>
    <col min="1" max="1" width="11.421875" style="1" customWidth="1"/>
    <col min="2" max="2" width="8.28125" style="1" customWidth="1"/>
    <col min="3" max="3" width="15.7109375" style="1" bestFit="1" customWidth="1"/>
    <col min="4" max="4" width="9.140625" style="1" customWidth="1"/>
    <col min="5" max="5" width="15.7109375" style="1" bestFit="1" customWidth="1"/>
    <col min="6" max="6" width="17.7109375" style="1" bestFit="1" customWidth="1"/>
    <col min="7" max="7" width="19.421875" style="1" bestFit="1" customWidth="1"/>
    <col min="8" max="8" width="16.28125" style="1" bestFit="1" customWidth="1"/>
    <col min="9" max="9" width="17.421875" style="1" customWidth="1"/>
    <col min="10" max="10" width="18.28125" style="1" bestFit="1" customWidth="1"/>
    <col min="11" max="11" width="18.8515625" style="1" bestFit="1" customWidth="1"/>
    <col min="12" max="12" width="4.140625" style="0" bestFit="1" customWidth="1"/>
  </cols>
  <sheetData>
    <row r="1" spans="1:12" ht="13.5">
      <c r="A1" s="172" t="s">
        <v>17</v>
      </c>
      <c r="B1" s="173"/>
      <c r="C1" s="174"/>
      <c r="D1" s="175" t="s">
        <v>15</v>
      </c>
      <c r="E1" s="176"/>
      <c r="F1" s="177"/>
      <c r="G1" s="178" t="s">
        <v>16</v>
      </c>
      <c r="H1" s="178"/>
      <c r="I1" s="216" t="s">
        <v>33</v>
      </c>
      <c r="J1" s="217"/>
      <c r="K1" s="217"/>
      <c r="L1" s="11"/>
    </row>
    <row r="2" spans="1:11" ht="29.25" customHeight="1">
      <c r="A2" s="21" t="s">
        <v>34</v>
      </c>
      <c r="B2" s="21" t="s">
        <v>6</v>
      </c>
      <c r="C2" s="22" t="s">
        <v>35</v>
      </c>
      <c r="D2" s="23" t="s">
        <v>36</v>
      </c>
      <c r="E2" s="42" t="s">
        <v>44</v>
      </c>
      <c r="F2" s="21" t="s">
        <v>38</v>
      </c>
      <c r="G2" s="21" t="s">
        <v>39</v>
      </c>
      <c r="H2" s="21" t="s">
        <v>40</v>
      </c>
      <c r="I2" s="21" t="s">
        <v>41</v>
      </c>
      <c r="J2" s="41" t="s">
        <v>43</v>
      </c>
      <c r="K2" s="25" t="s">
        <v>26</v>
      </c>
    </row>
    <row r="3" spans="1:14" ht="25.5" customHeight="1">
      <c r="A3" s="47"/>
      <c r="B3" s="21"/>
      <c r="C3" s="22"/>
      <c r="D3" s="23"/>
      <c r="E3" s="21"/>
      <c r="F3" s="21" t="s">
        <v>45</v>
      </c>
      <c r="G3" s="21"/>
      <c r="H3" s="21"/>
      <c r="I3" s="21" t="s">
        <v>47</v>
      </c>
      <c r="J3" s="21" t="s">
        <v>46</v>
      </c>
      <c r="K3" s="21" t="s">
        <v>48</v>
      </c>
      <c r="L3" s="28"/>
      <c r="M3" s="29"/>
      <c r="N3" s="30"/>
    </row>
    <row r="4" spans="1:12" s="37" customFormat="1" ht="13.5">
      <c r="A4" s="284">
        <v>1</v>
      </c>
      <c r="B4" s="138">
        <v>1</v>
      </c>
      <c r="C4" s="138">
        <v>229</v>
      </c>
      <c r="D4" s="79" t="str">
        <f>Data!B4</f>
        <v>10</v>
      </c>
      <c r="E4" s="78">
        <f>Data!D4</f>
        <v>2080</v>
      </c>
      <c r="F4" s="78">
        <f>SUM(E4)</f>
        <v>2080</v>
      </c>
      <c r="G4" s="138">
        <v>31.8</v>
      </c>
      <c r="H4" s="138">
        <f>G4*C4</f>
        <v>7282.2</v>
      </c>
      <c r="I4" s="78">
        <f>E4</f>
        <v>2080</v>
      </c>
      <c r="J4" s="80">
        <f>I4/(I4+H4)</f>
        <v>0.222170002777125</v>
      </c>
      <c r="K4" s="207">
        <f>(J25*Data!E9+Data!D10)/Data!E10</f>
        <v>0.9203126734291525</v>
      </c>
      <c r="L4" s="11"/>
    </row>
    <row r="5" spans="1:12" s="37" customFormat="1" ht="13.5">
      <c r="A5" s="285"/>
      <c r="B5" s="234">
        <v>2</v>
      </c>
      <c r="C5" s="234">
        <v>31</v>
      </c>
      <c r="D5" s="79" t="str">
        <f>Data!B4</f>
        <v>10</v>
      </c>
      <c r="E5" s="78">
        <f>Data!D4</f>
        <v>2080</v>
      </c>
      <c r="F5" s="170">
        <f>SUM(E5:E6)</f>
        <v>4070</v>
      </c>
      <c r="G5" s="234">
        <v>23.22</v>
      </c>
      <c r="H5" s="234">
        <f>G5*C5</f>
        <v>719.8199999999999</v>
      </c>
      <c r="I5" s="78">
        <f>J4*E5</f>
        <v>462.11360577642</v>
      </c>
      <c r="J5" s="182">
        <f>SUM(I5:I6)/(F5+H5)</f>
        <v>0.5119427464448393</v>
      </c>
      <c r="K5" s="208"/>
      <c r="L5" s="11"/>
    </row>
    <row r="6" spans="1:12" s="37" customFormat="1" ht="13.5">
      <c r="A6" s="285"/>
      <c r="B6" s="234"/>
      <c r="C6" s="234"/>
      <c r="D6" s="79" t="str">
        <f>Data!B5</f>
        <v>20</v>
      </c>
      <c r="E6" s="78">
        <f>Data!D5</f>
        <v>1990</v>
      </c>
      <c r="F6" s="170"/>
      <c r="G6" s="234"/>
      <c r="H6" s="234"/>
      <c r="I6" s="78">
        <f>E6</f>
        <v>1990</v>
      </c>
      <c r="J6" s="182"/>
      <c r="K6" s="208"/>
      <c r="L6" s="11"/>
    </row>
    <row r="7" spans="1:12" s="37" customFormat="1" ht="13.5">
      <c r="A7" s="285"/>
      <c r="B7" s="234">
        <v>3</v>
      </c>
      <c r="C7" s="234">
        <v>15</v>
      </c>
      <c r="D7" s="79" t="str">
        <f>Data!B4</f>
        <v>10</v>
      </c>
      <c r="E7" s="78">
        <f>Data!D4</f>
        <v>2080</v>
      </c>
      <c r="F7" s="170">
        <f>SUM(E7:E9)</f>
        <v>5980</v>
      </c>
      <c r="G7" s="234">
        <v>17.9</v>
      </c>
      <c r="H7" s="234">
        <f>G7*C7</f>
        <v>268.5</v>
      </c>
      <c r="I7" s="78">
        <f>J5*E7</f>
        <v>1064.8409126052657</v>
      </c>
      <c r="J7" s="182">
        <f>SUM(I7:I9)/(F7+H7)</f>
        <v>0.639130507806753</v>
      </c>
      <c r="K7" s="208"/>
      <c r="L7" s="11"/>
    </row>
    <row r="8" spans="1:12" s="37" customFormat="1" ht="13.5">
      <c r="A8" s="285"/>
      <c r="B8" s="234"/>
      <c r="C8" s="234"/>
      <c r="D8" s="79" t="str">
        <f>Data!B5</f>
        <v>20</v>
      </c>
      <c r="E8" s="78">
        <f>Data!D5</f>
        <v>1990</v>
      </c>
      <c r="F8" s="170"/>
      <c r="G8" s="234"/>
      <c r="H8" s="234"/>
      <c r="I8" s="78">
        <f>J5*E8</f>
        <v>1018.7660654252302</v>
      </c>
      <c r="J8" s="182"/>
      <c r="K8" s="208"/>
      <c r="L8" s="11"/>
    </row>
    <row r="9" spans="1:12" s="37" customFormat="1" ht="13.5">
      <c r="A9" s="285"/>
      <c r="B9" s="234"/>
      <c r="C9" s="234"/>
      <c r="D9" s="79" t="str">
        <f>Data!B6</f>
        <v>30</v>
      </c>
      <c r="E9" s="78">
        <f>Data!D6</f>
        <v>1910</v>
      </c>
      <c r="F9" s="170"/>
      <c r="G9" s="234"/>
      <c r="H9" s="234"/>
      <c r="I9" s="78">
        <f>E9</f>
        <v>1910</v>
      </c>
      <c r="J9" s="182"/>
      <c r="K9" s="208"/>
      <c r="L9" s="11"/>
    </row>
    <row r="10" spans="1:12" s="37" customFormat="1" ht="13.5">
      <c r="A10" s="285"/>
      <c r="B10" s="234">
        <v>4</v>
      </c>
      <c r="C10" s="234">
        <v>16</v>
      </c>
      <c r="D10" s="79" t="str">
        <f>Data!B4</f>
        <v>10</v>
      </c>
      <c r="E10" s="78">
        <f>Data!D4</f>
        <v>2080</v>
      </c>
      <c r="F10" s="170">
        <f>SUM(E10:E13)</f>
        <v>7790</v>
      </c>
      <c r="G10" s="234">
        <v>12.5</v>
      </c>
      <c r="H10" s="234">
        <f>G10*C10</f>
        <v>200</v>
      </c>
      <c r="I10" s="78">
        <f>J7*E10</f>
        <v>1329.3914562380462</v>
      </c>
      <c r="J10" s="182">
        <f>SUM(I10:I13)/(F10+H10)</f>
        <v>0.704881156030586</v>
      </c>
      <c r="K10" s="208"/>
      <c r="L10" s="11"/>
    </row>
    <row r="11" spans="1:12" s="37" customFormat="1" ht="13.5">
      <c r="A11" s="285"/>
      <c r="B11" s="234"/>
      <c r="C11" s="234"/>
      <c r="D11" s="79" t="str">
        <f>Data!B5</f>
        <v>20</v>
      </c>
      <c r="E11" s="78">
        <f>Data!D5</f>
        <v>1990</v>
      </c>
      <c r="F11" s="170"/>
      <c r="G11" s="234"/>
      <c r="H11" s="234"/>
      <c r="I11" s="78">
        <f>J7*E11</f>
        <v>1271.8697105354383</v>
      </c>
      <c r="J11" s="182"/>
      <c r="K11" s="208"/>
      <c r="L11" s="11"/>
    </row>
    <row r="12" spans="1:12" s="37" customFormat="1" ht="13.5">
      <c r="A12" s="285"/>
      <c r="B12" s="234"/>
      <c r="C12" s="234"/>
      <c r="D12" s="79" t="str">
        <f>Data!B6</f>
        <v>30</v>
      </c>
      <c r="E12" s="78">
        <f>Data!D6</f>
        <v>1910</v>
      </c>
      <c r="F12" s="170"/>
      <c r="G12" s="234"/>
      <c r="H12" s="234"/>
      <c r="I12" s="78">
        <f>J7*E12</f>
        <v>1220.7392699108982</v>
      </c>
      <c r="J12" s="182"/>
      <c r="K12" s="208"/>
      <c r="L12" s="11"/>
    </row>
    <row r="13" spans="1:12" s="37" customFormat="1" ht="13.5">
      <c r="A13" s="285"/>
      <c r="B13" s="234"/>
      <c r="C13" s="234"/>
      <c r="D13" s="79" t="str">
        <f>Data!B7</f>
        <v>40</v>
      </c>
      <c r="E13" s="78">
        <f>Data!D7</f>
        <v>1810</v>
      </c>
      <c r="F13" s="170"/>
      <c r="G13" s="234"/>
      <c r="H13" s="234"/>
      <c r="I13" s="78">
        <f>E13</f>
        <v>1810</v>
      </c>
      <c r="J13" s="182"/>
      <c r="K13" s="208"/>
      <c r="L13" s="11"/>
    </row>
    <row r="14" spans="1:12" s="37" customFormat="1" ht="13.5">
      <c r="A14" s="285"/>
      <c r="B14" s="234">
        <v>5</v>
      </c>
      <c r="C14" s="234">
        <v>45</v>
      </c>
      <c r="D14" s="79" t="str">
        <f>Data!B4</f>
        <v>10</v>
      </c>
      <c r="E14" s="78">
        <f>Data!D4</f>
        <v>2080</v>
      </c>
      <c r="F14" s="170">
        <f>SUM(E14:E18)</f>
        <v>9500</v>
      </c>
      <c r="G14" s="284">
        <v>12.62</v>
      </c>
      <c r="H14" s="170">
        <f>G14*C14</f>
        <v>567.9</v>
      </c>
      <c r="I14" s="78">
        <f>J10*E14</f>
        <v>1466.152804543619</v>
      </c>
      <c r="J14" s="182">
        <f>SUM(I14:I18)/(F14+H14)</f>
        <v>0.7152459008808456</v>
      </c>
      <c r="K14" s="208"/>
      <c r="L14" s="11"/>
    </row>
    <row r="15" spans="1:12" s="37" customFormat="1" ht="13.5">
      <c r="A15" s="285"/>
      <c r="B15" s="234"/>
      <c r="C15" s="234"/>
      <c r="D15" s="79" t="str">
        <f>Data!B5</f>
        <v>20</v>
      </c>
      <c r="E15" s="78">
        <f>Data!D5</f>
        <v>1990</v>
      </c>
      <c r="F15" s="170"/>
      <c r="G15" s="285"/>
      <c r="H15" s="170"/>
      <c r="I15" s="78">
        <f>J10*E15</f>
        <v>1402.713500500866</v>
      </c>
      <c r="J15" s="182"/>
      <c r="K15" s="208"/>
      <c r="L15" s="11"/>
    </row>
    <row r="16" spans="1:12" s="37" customFormat="1" ht="13.5">
      <c r="A16" s="285"/>
      <c r="B16" s="234"/>
      <c r="C16" s="234"/>
      <c r="D16" s="79" t="str">
        <f>Data!B6</f>
        <v>30</v>
      </c>
      <c r="E16" s="78">
        <f>Data!D6</f>
        <v>1910</v>
      </c>
      <c r="F16" s="170"/>
      <c r="G16" s="285"/>
      <c r="H16" s="170"/>
      <c r="I16" s="78">
        <f>J10*E16</f>
        <v>1346.3230080184192</v>
      </c>
      <c r="J16" s="182"/>
      <c r="K16" s="208"/>
      <c r="L16" s="11"/>
    </row>
    <row r="17" spans="1:12" s="37" customFormat="1" ht="13.5">
      <c r="A17" s="285"/>
      <c r="B17" s="234"/>
      <c r="C17" s="234"/>
      <c r="D17" s="79" t="str">
        <f>Data!B7</f>
        <v>40</v>
      </c>
      <c r="E17" s="78">
        <f>Data!D7</f>
        <v>1810</v>
      </c>
      <c r="F17" s="170"/>
      <c r="G17" s="285"/>
      <c r="H17" s="170"/>
      <c r="I17" s="78">
        <f>J10*E17</f>
        <v>1275.8348924153606</v>
      </c>
      <c r="J17" s="182"/>
      <c r="K17" s="208"/>
      <c r="L17" s="11"/>
    </row>
    <row r="18" spans="1:12" s="37" customFormat="1" ht="13.5">
      <c r="A18" s="285"/>
      <c r="B18" s="234"/>
      <c r="C18" s="234"/>
      <c r="D18" s="79" t="str">
        <f>Data!B8</f>
        <v>50</v>
      </c>
      <c r="E18" s="78">
        <f>Data!D8</f>
        <v>1710</v>
      </c>
      <c r="F18" s="170"/>
      <c r="G18" s="237"/>
      <c r="H18" s="170"/>
      <c r="I18" s="78">
        <f>E18</f>
        <v>1710</v>
      </c>
      <c r="J18" s="182"/>
      <c r="K18" s="208"/>
      <c r="L18" s="11"/>
    </row>
    <row r="19" spans="1:12" s="37" customFormat="1" ht="13.5">
      <c r="A19" s="285"/>
      <c r="B19" s="284">
        <v>6</v>
      </c>
      <c r="C19" s="234">
        <v>15</v>
      </c>
      <c r="D19" s="79" t="str">
        <f>Data!B4</f>
        <v>10</v>
      </c>
      <c r="E19" s="78">
        <f>Data!D4</f>
        <v>2080</v>
      </c>
      <c r="F19" s="170">
        <f>SUM(E19:E24)</f>
        <v>17400</v>
      </c>
      <c r="G19" s="234">
        <v>12.4</v>
      </c>
      <c r="H19" s="234">
        <f>G19*C19</f>
        <v>186</v>
      </c>
      <c r="I19" s="78">
        <f>J14*E19</f>
        <v>1487.7114738321588</v>
      </c>
      <c r="J19" s="182">
        <f>SUM(I19:I24)/(F19+H19)</f>
        <v>0.8355985476156053</v>
      </c>
      <c r="K19" s="208"/>
      <c r="L19" s="11"/>
    </row>
    <row r="20" spans="1:12" s="37" customFormat="1" ht="13.5">
      <c r="A20" s="285"/>
      <c r="B20" s="285"/>
      <c r="C20" s="234"/>
      <c r="D20" s="79" t="str">
        <f>Data!B5</f>
        <v>20</v>
      </c>
      <c r="E20" s="78">
        <f>Data!D5</f>
        <v>1990</v>
      </c>
      <c r="F20" s="170"/>
      <c r="G20" s="234"/>
      <c r="H20" s="234"/>
      <c r="I20" s="78">
        <f>J14*E20</f>
        <v>1423.3393427528827</v>
      </c>
      <c r="J20" s="182"/>
      <c r="K20" s="208"/>
      <c r="L20" s="11"/>
    </row>
    <row r="21" spans="1:12" s="37" customFormat="1" ht="13.5">
      <c r="A21" s="285"/>
      <c r="B21" s="285"/>
      <c r="C21" s="234"/>
      <c r="D21" s="79" t="str">
        <f>Data!B6</f>
        <v>30</v>
      </c>
      <c r="E21" s="78">
        <f>Data!D6</f>
        <v>1910</v>
      </c>
      <c r="F21" s="170"/>
      <c r="G21" s="234"/>
      <c r="H21" s="234"/>
      <c r="I21" s="78">
        <f>J14*E21</f>
        <v>1366.119670682415</v>
      </c>
      <c r="J21" s="182"/>
      <c r="K21" s="208"/>
      <c r="L21" s="11"/>
    </row>
    <row r="22" spans="1:12" s="37" customFormat="1" ht="13.5">
      <c r="A22" s="285"/>
      <c r="B22" s="285"/>
      <c r="C22" s="234"/>
      <c r="D22" s="79" t="str">
        <f>Data!B7</f>
        <v>40</v>
      </c>
      <c r="E22" s="78">
        <f>Data!D7</f>
        <v>1810</v>
      </c>
      <c r="F22" s="170"/>
      <c r="G22" s="234"/>
      <c r="H22" s="234"/>
      <c r="I22" s="78">
        <f>J14*E22</f>
        <v>1294.5950805943305</v>
      </c>
      <c r="J22" s="182"/>
      <c r="K22" s="208"/>
      <c r="L22" s="11"/>
    </row>
    <row r="23" spans="1:12" s="37" customFormat="1" ht="13.5">
      <c r="A23" s="285"/>
      <c r="B23" s="285"/>
      <c r="C23" s="234"/>
      <c r="D23" s="79" t="str">
        <f>Data!B8</f>
        <v>50</v>
      </c>
      <c r="E23" s="78">
        <f>Data!D8</f>
        <v>1710</v>
      </c>
      <c r="F23" s="170"/>
      <c r="G23" s="234"/>
      <c r="H23" s="234"/>
      <c r="I23" s="78">
        <f>J14*E23</f>
        <v>1223.070490506246</v>
      </c>
      <c r="J23" s="182"/>
      <c r="K23" s="208"/>
      <c r="L23" s="11"/>
    </row>
    <row r="24" spans="1:12" s="37" customFormat="1" ht="13.5">
      <c r="A24" s="285"/>
      <c r="B24" s="237"/>
      <c r="C24" s="234"/>
      <c r="D24" s="79" t="str">
        <f>Data!B9</f>
        <v>100</v>
      </c>
      <c r="E24" s="78">
        <f>Data!D9</f>
        <v>7900</v>
      </c>
      <c r="F24" s="170"/>
      <c r="G24" s="234"/>
      <c r="H24" s="234"/>
      <c r="I24" s="78">
        <f>E24</f>
        <v>7900</v>
      </c>
      <c r="J24" s="182"/>
      <c r="K24" s="208"/>
      <c r="L24" s="11"/>
    </row>
    <row r="25" spans="1:12" s="37" customFormat="1" ht="13.5">
      <c r="A25" s="285"/>
      <c r="B25" s="284" t="s">
        <v>18</v>
      </c>
      <c r="C25" s="284">
        <v>14</v>
      </c>
      <c r="D25" s="79" t="str">
        <f>Data!B4</f>
        <v>10</v>
      </c>
      <c r="E25" s="78">
        <f>Data!D4</f>
        <v>2080</v>
      </c>
      <c r="F25" s="170">
        <f>SUM(E25:E30)</f>
        <v>17400</v>
      </c>
      <c r="G25" s="284">
        <v>12.4</v>
      </c>
      <c r="H25" s="234">
        <f>G25*C25</f>
        <v>173.6</v>
      </c>
      <c r="I25" s="78">
        <f>J19*E25</f>
        <v>1738.0449790404589</v>
      </c>
      <c r="J25" s="182">
        <f>SUM(I25:I30)/(F25+H25)</f>
        <v>0.8273441257631637</v>
      </c>
      <c r="K25" s="208"/>
      <c r="L25" s="11"/>
    </row>
    <row r="26" spans="1:12" s="37" customFormat="1" ht="13.5">
      <c r="A26" s="285"/>
      <c r="B26" s="285"/>
      <c r="C26" s="285"/>
      <c r="D26" s="79" t="str">
        <f>Data!B5</f>
        <v>20</v>
      </c>
      <c r="E26" s="78">
        <f>Data!D5</f>
        <v>1990</v>
      </c>
      <c r="F26" s="170"/>
      <c r="G26" s="285"/>
      <c r="H26" s="234"/>
      <c r="I26" s="78">
        <f>J19*E26</f>
        <v>1662.8411097550545</v>
      </c>
      <c r="J26" s="182"/>
      <c r="K26" s="208"/>
      <c r="L26" s="11"/>
    </row>
    <row r="27" spans="1:12" s="37" customFormat="1" ht="13.5">
      <c r="A27" s="285"/>
      <c r="B27" s="285"/>
      <c r="C27" s="285"/>
      <c r="D27" s="79" t="str">
        <f>Data!B6</f>
        <v>30</v>
      </c>
      <c r="E27" s="78">
        <f>Data!D6</f>
        <v>1910</v>
      </c>
      <c r="F27" s="170"/>
      <c r="G27" s="285"/>
      <c r="H27" s="234"/>
      <c r="I27" s="78">
        <f>J19*E27</f>
        <v>1595.993225945806</v>
      </c>
      <c r="J27" s="182"/>
      <c r="K27" s="208"/>
      <c r="L27" s="11"/>
    </row>
    <row r="28" spans="1:12" s="37" customFormat="1" ht="13.5">
      <c r="A28" s="285"/>
      <c r="B28" s="285"/>
      <c r="C28" s="285"/>
      <c r="D28" s="79" t="str">
        <f>Data!B7</f>
        <v>40</v>
      </c>
      <c r="E28" s="78">
        <f>Data!D7</f>
        <v>1810</v>
      </c>
      <c r="F28" s="170"/>
      <c r="G28" s="285"/>
      <c r="H28" s="234"/>
      <c r="I28" s="78">
        <f>J19*E28</f>
        <v>1512.4333711842455</v>
      </c>
      <c r="J28" s="182"/>
      <c r="K28" s="208"/>
      <c r="L28" s="11"/>
    </row>
    <row r="29" spans="1:12" s="37" customFormat="1" ht="13.5">
      <c r="A29" s="285"/>
      <c r="B29" s="285"/>
      <c r="C29" s="285"/>
      <c r="D29" s="79" t="str">
        <f>Data!B8</f>
        <v>50</v>
      </c>
      <c r="E29" s="78">
        <f>Data!D8</f>
        <v>1710</v>
      </c>
      <c r="F29" s="170"/>
      <c r="G29" s="285"/>
      <c r="H29" s="234"/>
      <c r="I29" s="78">
        <f>J19*E29</f>
        <v>1428.873516422685</v>
      </c>
      <c r="J29" s="182"/>
      <c r="K29" s="208"/>
      <c r="L29" s="11"/>
    </row>
    <row r="30" spans="1:12" s="37" customFormat="1" ht="15" thickBot="1">
      <c r="A30" s="286"/>
      <c r="B30" s="286"/>
      <c r="C30" s="286"/>
      <c r="D30" s="135" t="str">
        <f>Data!B9</f>
        <v>100</v>
      </c>
      <c r="E30" s="81">
        <f>Data!D9</f>
        <v>7900</v>
      </c>
      <c r="F30" s="190"/>
      <c r="G30" s="286"/>
      <c r="H30" s="298"/>
      <c r="I30" s="78">
        <f>J19*E30</f>
        <v>6601.2285261632815</v>
      </c>
      <c r="J30" s="191"/>
      <c r="K30" s="219"/>
      <c r="L30" s="11"/>
    </row>
    <row r="31" spans="1:12" s="37" customFormat="1" ht="15" thickTop="1">
      <c r="A31" s="299">
        <v>2</v>
      </c>
      <c r="B31" s="98">
        <v>1</v>
      </c>
      <c r="C31" s="98">
        <v>229</v>
      </c>
      <c r="D31" s="94" t="str">
        <f>Data!B4</f>
        <v>10</v>
      </c>
      <c r="E31" s="93">
        <f>Data!D4</f>
        <v>2080</v>
      </c>
      <c r="F31" s="93">
        <f>SUM(E31)</f>
        <v>2080</v>
      </c>
      <c r="G31" s="98">
        <v>31.8</v>
      </c>
      <c r="H31" s="98">
        <f>G31*C31</f>
        <v>7282.2</v>
      </c>
      <c r="I31" s="93">
        <f>E31*J25</f>
        <v>1720.8757815873805</v>
      </c>
      <c r="J31" s="95">
        <f>I31/(F31+H31)</f>
        <v>0.18381104671844015</v>
      </c>
      <c r="K31" s="199">
        <f>(J52*Data!E9+Data!D10)/Data!E10</f>
        <v>0.8543838318929908</v>
      </c>
      <c r="L31" s="11"/>
    </row>
    <row r="32" spans="1:12" s="37" customFormat="1" ht="13.5">
      <c r="A32" s="288"/>
      <c r="B32" s="293">
        <v>2</v>
      </c>
      <c r="C32" s="293">
        <v>31</v>
      </c>
      <c r="D32" s="99" t="str">
        <f>Data!B4</f>
        <v>10</v>
      </c>
      <c r="E32" s="96">
        <f>Data!D4</f>
        <v>2080</v>
      </c>
      <c r="F32" s="197">
        <f>SUM(E32:E33)</f>
        <v>4070</v>
      </c>
      <c r="G32" s="287">
        <v>23.22</v>
      </c>
      <c r="H32" s="287">
        <f>G32*C32</f>
        <v>719.8199999999999</v>
      </c>
      <c r="I32" s="96">
        <f>J31*E32</f>
        <v>382.3269771743555</v>
      </c>
      <c r="J32" s="199">
        <f>SUM(I32:I33)/(F32+H32)</f>
        <v>0.4235528239981986</v>
      </c>
      <c r="K32" s="204"/>
      <c r="L32" s="11"/>
    </row>
    <row r="33" spans="1:12" s="37" customFormat="1" ht="13.5">
      <c r="A33" s="288"/>
      <c r="B33" s="293"/>
      <c r="C33" s="293"/>
      <c r="D33" s="99" t="str">
        <f>Data!B5</f>
        <v>20</v>
      </c>
      <c r="E33" s="96">
        <f>Data!D5</f>
        <v>1990</v>
      </c>
      <c r="F33" s="198"/>
      <c r="G33" s="244"/>
      <c r="H33" s="244"/>
      <c r="I33" s="96">
        <f>J25*E33</f>
        <v>1646.4148102686959</v>
      </c>
      <c r="J33" s="200"/>
      <c r="K33" s="204"/>
      <c r="L33" s="11"/>
    </row>
    <row r="34" spans="1:12" s="37" customFormat="1" ht="13.5">
      <c r="A34" s="288"/>
      <c r="B34" s="293">
        <v>3</v>
      </c>
      <c r="C34" s="293">
        <v>15</v>
      </c>
      <c r="D34" s="99" t="str">
        <f>Data!B4</f>
        <v>10</v>
      </c>
      <c r="E34" s="96">
        <f>Data!D4</f>
        <v>2080</v>
      </c>
      <c r="F34" s="197">
        <f>SUM(E34:E36)</f>
        <v>5980</v>
      </c>
      <c r="G34" s="287">
        <v>17.9</v>
      </c>
      <c r="H34" s="287">
        <f>G34*C34</f>
        <v>268.5</v>
      </c>
      <c r="I34" s="96">
        <f>J32*E34</f>
        <v>880.9898739162531</v>
      </c>
      <c r="J34" s="199">
        <f>SUM(I34:I36)/(F34+H34)</f>
        <v>0.5287808712299449</v>
      </c>
      <c r="K34" s="204"/>
      <c r="L34" s="11"/>
    </row>
    <row r="35" spans="1:12" s="37" customFormat="1" ht="13.5">
      <c r="A35" s="288"/>
      <c r="B35" s="293"/>
      <c r="C35" s="293"/>
      <c r="D35" s="99" t="str">
        <f>Data!B5</f>
        <v>20</v>
      </c>
      <c r="E35" s="96">
        <f>Data!D5</f>
        <v>1990</v>
      </c>
      <c r="F35" s="194"/>
      <c r="G35" s="288"/>
      <c r="H35" s="288"/>
      <c r="I35" s="96">
        <f>J32*E35</f>
        <v>842.8701197564152</v>
      </c>
      <c r="J35" s="204"/>
      <c r="K35" s="204"/>
      <c r="L35" s="11"/>
    </row>
    <row r="36" spans="1:12" s="37" customFormat="1" ht="13.5">
      <c r="A36" s="288"/>
      <c r="B36" s="293"/>
      <c r="C36" s="293"/>
      <c r="D36" s="99" t="str">
        <f>Data!B6</f>
        <v>30</v>
      </c>
      <c r="E36" s="96">
        <f>Data!D6</f>
        <v>1910</v>
      </c>
      <c r="F36" s="198"/>
      <c r="G36" s="244"/>
      <c r="H36" s="244"/>
      <c r="I36" s="96">
        <f>J25*E36</f>
        <v>1580.2272802076427</v>
      </c>
      <c r="J36" s="200"/>
      <c r="K36" s="204"/>
      <c r="L36" s="11"/>
    </row>
    <row r="37" spans="1:12" s="37" customFormat="1" ht="13.5">
      <c r="A37" s="288"/>
      <c r="B37" s="293">
        <v>4</v>
      </c>
      <c r="C37" s="293">
        <v>16</v>
      </c>
      <c r="D37" s="99" t="str">
        <f>Data!B4</f>
        <v>10</v>
      </c>
      <c r="E37" s="96">
        <f>Data!D4</f>
        <v>2080</v>
      </c>
      <c r="F37" s="197">
        <f>SUM(E37:E40)</f>
        <v>7790</v>
      </c>
      <c r="G37" s="287">
        <v>12.5</v>
      </c>
      <c r="H37" s="287">
        <f>G37*C37</f>
        <v>200</v>
      </c>
      <c r="I37" s="96">
        <f>J34*E37</f>
        <v>1099.8642121582855</v>
      </c>
      <c r="J37" s="199">
        <f>SUM(I37:I40)/(F37+H37)</f>
        <v>0.5831792838030535</v>
      </c>
      <c r="K37" s="204"/>
      <c r="L37" s="11"/>
    </row>
    <row r="38" spans="1:12" s="37" customFormat="1" ht="13.5">
      <c r="A38" s="288"/>
      <c r="B38" s="293"/>
      <c r="C38" s="293"/>
      <c r="D38" s="99" t="str">
        <f>Data!B5</f>
        <v>20</v>
      </c>
      <c r="E38" s="96">
        <f>Data!D5</f>
        <v>1990</v>
      </c>
      <c r="F38" s="194"/>
      <c r="G38" s="288"/>
      <c r="H38" s="288"/>
      <c r="I38" s="96">
        <f>J34*E38</f>
        <v>1052.2739337475903</v>
      </c>
      <c r="J38" s="204"/>
      <c r="K38" s="204"/>
      <c r="L38" s="11"/>
    </row>
    <row r="39" spans="1:12" s="37" customFormat="1" ht="13.5">
      <c r="A39" s="288"/>
      <c r="B39" s="293"/>
      <c r="C39" s="293"/>
      <c r="D39" s="99" t="str">
        <f>Data!B6</f>
        <v>30</v>
      </c>
      <c r="E39" s="96">
        <f>Data!D6</f>
        <v>1910</v>
      </c>
      <c r="F39" s="194"/>
      <c r="G39" s="288"/>
      <c r="H39" s="288"/>
      <c r="I39" s="96">
        <f>J34*E39</f>
        <v>1009.9714640491948</v>
      </c>
      <c r="J39" s="204"/>
      <c r="K39" s="204"/>
      <c r="L39" s="11"/>
    </row>
    <row r="40" spans="1:12" s="37" customFormat="1" ht="13.5">
      <c r="A40" s="288"/>
      <c r="B40" s="293"/>
      <c r="C40" s="293"/>
      <c r="D40" s="99" t="str">
        <f>Data!B7</f>
        <v>40</v>
      </c>
      <c r="E40" s="96">
        <f>Data!D7</f>
        <v>1810</v>
      </c>
      <c r="F40" s="198"/>
      <c r="G40" s="244"/>
      <c r="H40" s="244"/>
      <c r="I40" s="96">
        <f>J25*E40</f>
        <v>1497.4928676313264</v>
      </c>
      <c r="J40" s="200"/>
      <c r="K40" s="204"/>
      <c r="L40" s="11"/>
    </row>
    <row r="41" spans="1:12" s="37" customFormat="1" ht="13.5">
      <c r="A41" s="288"/>
      <c r="B41" s="293">
        <v>5</v>
      </c>
      <c r="C41" s="293">
        <v>45</v>
      </c>
      <c r="D41" s="99" t="str">
        <f>Data!B4</f>
        <v>10</v>
      </c>
      <c r="E41" s="96">
        <f>Data!D4</f>
        <v>2080</v>
      </c>
      <c r="F41" s="197">
        <f>SUM(E41:E45)</f>
        <v>9500</v>
      </c>
      <c r="G41" s="287">
        <v>12.62</v>
      </c>
      <c r="H41" s="197">
        <f>G41*C41</f>
        <v>567.9</v>
      </c>
      <c r="I41" s="96">
        <f>J37*E41</f>
        <v>1213.0129103103513</v>
      </c>
      <c r="J41" s="199">
        <f>SUM(I41:I45)/(F41+H41)</f>
        <v>0.5917544945699498</v>
      </c>
      <c r="K41" s="204"/>
      <c r="L41" s="11"/>
    </row>
    <row r="42" spans="1:12" s="37" customFormat="1" ht="13.5">
      <c r="A42" s="288"/>
      <c r="B42" s="293"/>
      <c r="C42" s="293"/>
      <c r="D42" s="99" t="str">
        <f>Data!B5</f>
        <v>20</v>
      </c>
      <c r="E42" s="96">
        <f>Data!D5</f>
        <v>1990</v>
      </c>
      <c r="F42" s="194"/>
      <c r="G42" s="288"/>
      <c r="H42" s="194"/>
      <c r="I42" s="96">
        <f>J37*E42</f>
        <v>1160.5267747680764</v>
      </c>
      <c r="J42" s="204"/>
      <c r="K42" s="204"/>
      <c r="L42" s="11"/>
    </row>
    <row r="43" spans="1:12" s="37" customFormat="1" ht="13.5">
      <c r="A43" s="288"/>
      <c r="B43" s="293"/>
      <c r="C43" s="293"/>
      <c r="D43" s="99" t="str">
        <f>Data!B6</f>
        <v>30</v>
      </c>
      <c r="E43" s="96">
        <f>Data!D6</f>
        <v>1910</v>
      </c>
      <c r="F43" s="194"/>
      <c r="G43" s="288"/>
      <c r="H43" s="194"/>
      <c r="I43" s="96">
        <f>J37*E43</f>
        <v>1113.872432063832</v>
      </c>
      <c r="J43" s="204"/>
      <c r="K43" s="204"/>
      <c r="L43" s="11"/>
    </row>
    <row r="44" spans="1:12" s="37" customFormat="1" ht="13.5">
      <c r="A44" s="288"/>
      <c r="B44" s="293"/>
      <c r="C44" s="293"/>
      <c r="D44" s="99" t="str">
        <f>Data!B7</f>
        <v>40</v>
      </c>
      <c r="E44" s="96">
        <f>Data!D7</f>
        <v>1810</v>
      </c>
      <c r="F44" s="194"/>
      <c r="G44" s="288"/>
      <c r="H44" s="194"/>
      <c r="I44" s="96">
        <f>J37*E44</f>
        <v>1055.554503683527</v>
      </c>
      <c r="J44" s="204"/>
      <c r="K44" s="204"/>
      <c r="L44" s="11"/>
    </row>
    <row r="45" spans="1:12" s="37" customFormat="1" ht="13.5">
      <c r="A45" s="288"/>
      <c r="B45" s="293"/>
      <c r="C45" s="293"/>
      <c r="D45" s="99" t="str">
        <f>Data!B8</f>
        <v>50</v>
      </c>
      <c r="E45" s="96">
        <f>Data!D8</f>
        <v>1710</v>
      </c>
      <c r="F45" s="198"/>
      <c r="G45" s="244"/>
      <c r="H45" s="198"/>
      <c r="I45" s="96">
        <f>J25*E45</f>
        <v>1414.75845505501</v>
      </c>
      <c r="J45" s="200"/>
      <c r="K45" s="204"/>
      <c r="L45" s="11"/>
    </row>
    <row r="46" spans="1:12" s="37" customFormat="1" ht="13.5">
      <c r="A46" s="288"/>
      <c r="B46" s="293">
        <v>6</v>
      </c>
      <c r="C46" s="293">
        <v>15</v>
      </c>
      <c r="D46" s="99" t="str">
        <f>Data!B4</f>
        <v>10</v>
      </c>
      <c r="E46" s="96">
        <f>Data!D4</f>
        <v>2080</v>
      </c>
      <c r="F46" s="197">
        <f>SUM(E46:E51)</f>
        <v>17400</v>
      </c>
      <c r="G46" s="287">
        <v>12.4</v>
      </c>
      <c r="H46" s="287">
        <f>G46*C46</f>
        <v>186</v>
      </c>
      <c r="I46" s="96">
        <f>J41*E46</f>
        <v>1230.8493487054955</v>
      </c>
      <c r="J46" s="199">
        <f>SUM(I46:I51)/(F46+H46)</f>
        <v>0.6913275498660022</v>
      </c>
      <c r="K46" s="204"/>
      <c r="L46" s="11"/>
    </row>
    <row r="47" spans="1:12" s="37" customFormat="1" ht="13.5">
      <c r="A47" s="288"/>
      <c r="B47" s="293"/>
      <c r="C47" s="293"/>
      <c r="D47" s="99" t="str">
        <f>Data!B5</f>
        <v>20</v>
      </c>
      <c r="E47" s="96">
        <f>Data!D5</f>
        <v>1990</v>
      </c>
      <c r="F47" s="194"/>
      <c r="G47" s="288"/>
      <c r="H47" s="288"/>
      <c r="I47" s="96">
        <f>J41*E47</f>
        <v>1177.5914441942</v>
      </c>
      <c r="J47" s="204"/>
      <c r="K47" s="204"/>
      <c r="L47" s="11"/>
    </row>
    <row r="48" spans="1:12" s="37" customFormat="1" ht="13.5">
      <c r="A48" s="288"/>
      <c r="B48" s="293"/>
      <c r="C48" s="293"/>
      <c r="D48" s="99" t="str">
        <f>Data!B6</f>
        <v>30</v>
      </c>
      <c r="E48" s="96">
        <f>Data!D6</f>
        <v>1910</v>
      </c>
      <c r="F48" s="194"/>
      <c r="G48" s="288"/>
      <c r="H48" s="288"/>
      <c r="I48" s="96">
        <f>J41*E48</f>
        <v>1130.251084628604</v>
      </c>
      <c r="J48" s="204"/>
      <c r="K48" s="204"/>
      <c r="L48" s="11"/>
    </row>
    <row r="49" spans="1:12" s="37" customFormat="1" ht="13.5">
      <c r="A49" s="288"/>
      <c r="B49" s="293"/>
      <c r="C49" s="293"/>
      <c r="D49" s="99" t="str">
        <f>Data!B7</f>
        <v>40</v>
      </c>
      <c r="E49" s="96">
        <f>Data!D7</f>
        <v>1810</v>
      </c>
      <c r="F49" s="194"/>
      <c r="G49" s="288"/>
      <c r="H49" s="288"/>
      <c r="I49" s="96">
        <f>J41*E49</f>
        <v>1071.075635171609</v>
      </c>
      <c r="J49" s="204"/>
      <c r="K49" s="204"/>
      <c r="L49" s="11"/>
    </row>
    <row r="50" spans="1:12" s="37" customFormat="1" ht="13.5">
      <c r="A50" s="288"/>
      <c r="B50" s="293"/>
      <c r="C50" s="293"/>
      <c r="D50" s="99" t="str">
        <f>Data!B8</f>
        <v>50</v>
      </c>
      <c r="E50" s="96">
        <f>Data!D8</f>
        <v>1710</v>
      </c>
      <c r="F50" s="194"/>
      <c r="G50" s="288"/>
      <c r="H50" s="288"/>
      <c r="I50" s="96">
        <f>J41*E50</f>
        <v>1011.9001857146142</v>
      </c>
      <c r="J50" s="204"/>
      <c r="K50" s="204"/>
      <c r="L50" s="11"/>
    </row>
    <row r="51" spans="1:12" s="37" customFormat="1" ht="13.5">
      <c r="A51" s="288"/>
      <c r="B51" s="293"/>
      <c r="C51" s="293"/>
      <c r="D51" s="99" t="str">
        <f>Data!B9</f>
        <v>100</v>
      </c>
      <c r="E51" s="96">
        <f>Data!D9</f>
        <v>7900</v>
      </c>
      <c r="F51" s="198"/>
      <c r="G51" s="244"/>
      <c r="H51" s="244"/>
      <c r="I51" s="96">
        <f>J25*E51</f>
        <v>6536.018593528994</v>
      </c>
      <c r="J51" s="200"/>
      <c r="K51" s="204"/>
      <c r="L51" s="11"/>
    </row>
    <row r="52" spans="1:12" s="37" customFormat="1" ht="13.5">
      <c r="A52" s="288"/>
      <c r="B52" s="287" t="s">
        <v>18</v>
      </c>
      <c r="C52" s="287">
        <v>14</v>
      </c>
      <c r="D52" s="99" t="str">
        <f>Data!B4</f>
        <v>10</v>
      </c>
      <c r="E52" s="96">
        <f>Data!D4</f>
        <v>2080</v>
      </c>
      <c r="F52" s="197">
        <f>SUM(E52:E57)</f>
        <v>17400</v>
      </c>
      <c r="G52" s="287">
        <v>12.4</v>
      </c>
      <c r="H52" s="287">
        <f>G52*C52</f>
        <v>173.6</v>
      </c>
      <c r="I52" s="96">
        <f>J46*E52</f>
        <v>1437.9613037212846</v>
      </c>
      <c r="J52" s="199">
        <f>SUM(I52:I57)/(F52+H52)</f>
        <v>0.6844983024348135</v>
      </c>
      <c r="K52" s="204"/>
      <c r="L52" s="11"/>
    </row>
    <row r="53" spans="1:12" s="37" customFormat="1" ht="13.5">
      <c r="A53" s="288"/>
      <c r="B53" s="288"/>
      <c r="C53" s="288"/>
      <c r="D53" s="99" t="str">
        <f>Data!B5</f>
        <v>20</v>
      </c>
      <c r="E53" s="96">
        <f>Data!D5</f>
        <v>1990</v>
      </c>
      <c r="F53" s="194"/>
      <c r="G53" s="288"/>
      <c r="H53" s="288"/>
      <c r="I53" s="96">
        <f>J46*E53</f>
        <v>1375.7418242333445</v>
      </c>
      <c r="J53" s="204"/>
      <c r="K53" s="204"/>
      <c r="L53" s="11"/>
    </row>
    <row r="54" spans="1:12" s="37" customFormat="1" ht="13.5">
      <c r="A54" s="288"/>
      <c r="B54" s="288"/>
      <c r="C54" s="288"/>
      <c r="D54" s="99" t="str">
        <f>Data!B6</f>
        <v>30</v>
      </c>
      <c r="E54" s="96">
        <f>Data!D6</f>
        <v>1910</v>
      </c>
      <c r="F54" s="194"/>
      <c r="G54" s="288"/>
      <c r="H54" s="288"/>
      <c r="I54" s="96">
        <f>J46*E54</f>
        <v>1320.4356202440642</v>
      </c>
      <c r="J54" s="204"/>
      <c r="K54" s="204"/>
      <c r="L54" s="11"/>
    </row>
    <row r="55" spans="1:12" s="37" customFormat="1" ht="13.5">
      <c r="A55" s="288"/>
      <c r="B55" s="288"/>
      <c r="C55" s="288"/>
      <c r="D55" s="99" t="str">
        <f>Data!B7</f>
        <v>40</v>
      </c>
      <c r="E55" s="96">
        <f>Data!D7</f>
        <v>1810</v>
      </c>
      <c r="F55" s="194"/>
      <c r="G55" s="288"/>
      <c r="H55" s="288"/>
      <c r="I55" s="96">
        <f>J46*E55</f>
        <v>1251.302865257464</v>
      </c>
      <c r="J55" s="204"/>
      <c r="K55" s="204"/>
      <c r="L55" s="11"/>
    </row>
    <row r="56" spans="1:12" s="37" customFormat="1" ht="13.5">
      <c r="A56" s="288"/>
      <c r="B56" s="288"/>
      <c r="C56" s="288"/>
      <c r="D56" s="99" t="str">
        <f>Data!B8</f>
        <v>50</v>
      </c>
      <c r="E56" s="96">
        <f>Data!D8</f>
        <v>1710</v>
      </c>
      <c r="F56" s="194"/>
      <c r="G56" s="288"/>
      <c r="H56" s="288"/>
      <c r="I56" s="96">
        <f>J46*E56</f>
        <v>1182.1701102708637</v>
      </c>
      <c r="J56" s="204"/>
      <c r="K56" s="204"/>
      <c r="L56" s="11"/>
    </row>
    <row r="57" spans="1:12" s="37" customFormat="1" ht="15" thickBot="1">
      <c r="A57" s="289"/>
      <c r="B57" s="289"/>
      <c r="C57" s="289"/>
      <c r="D57" s="100" t="str">
        <f>Data!B9</f>
        <v>100</v>
      </c>
      <c r="E57" s="97">
        <f>Data!D9</f>
        <v>7900</v>
      </c>
      <c r="F57" s="195"/>
      <c r="G57" s="289"/>
      <c r="H57" s="289"/>
      <c r="I57" s="97">
        <f>J46*E57</f>
        <v>5461.487643941417</v>
      </c>
      <c r="J57" s="205"/>
      <c r="K57" s="205"/>
      <c r="L57" s="11"/>
    </row>
    <row r="58" spans="1:12" s="37" customFormat="1" ht="15" thickTop="1">
      <c r="A58" s="290">
        <v>3</v>
      </c>
      <c r="B58" s="136">
        <v>1</v>
      </c>
      <c r="C58" s="136">
        <v>229</v>
      </c>
      <c r="D58" s="83" t="str">
        <f>Data!B4</f>
        <v>10</v>
      </c>
      <c r="E58" s="82">
        <f>Data!D4</f>
        <v>2080</v>
      </c>
      <c r="F58" s="82">
        <f>SUM(E58)</f>
        <v>2080</v>
      </c>
      <c r="G58" s="136">
        <v>31.8</v>
      </c>
      <c r="H58" s="136">
        <f>G58*C58</f>
        <v>7282.2</v>
      </c>
      <c r="I58" s="82">
        <f>J52*E58</f>
        <v>1423.756469064412</v>
      </c>
      <c r="J58" s="84">
        <f>I58/(F58+H58)</f>
        <v>0.15207498975287986</v>
      </c>
      <c r="K58" s="220">
        <f>(J79*Data!E9+Data!D10)/Data!E10</f>
        <v>0.7998379921296771</v>
      </c>
      <c r="L58" s="11"/>
    </row>
    <row r="59" spans="1:12" s="37" customFormat="1" ht="13.5">
      <c r="A59" s="291"/>
      <c r="B59" s="234">
        <v>2</v>
      </c>
      <c r="C59" s="234">
        <v>31</v>
      </c>
      <c r="D59" s="79" t="str">
        <f>Data!B4</f>
        <v>10</v>
      </c>
      <c r="E59" s="78">
        <f>Data!D4</f>
        <v>2080</v>
      </c>
      <c r="F59" s="179">
        <f>SUM(E59:E60)</f>
        <v>4070</v>
      </c>
      <c r="G59" s="284">
        <v>23.22</v>
      </c>
      <c r="H59" s="284">
        <f>G59*C59</f>
        <v>719.8199999999999</v>
      </c>
      <c r="I59" s="78">
        <f>J58*E59</f>
        <v>316.3159786859901</v>
      </c>
      <c r="J59" s="207">
        <f>SUM(I59:I60)/(F59+H59)</f>
        <v>0.35042394088530865</v>
      </c>
      <c r="K59" s="208"/>
      <c r="L59" s="11"/>
    </row>
    <row r="60" spans="1:12" s="37" customFormat="1" ht="13.5">
      <c r="A60" s="291"/>
      <c r="B60" s="234"/>
      <c r="C60" s="234"/>
      <c r="D60" s="79" t="str">
        <f>Data!B5</f>
        <v>20</v>
      </c>
      <c r="E60" s="78">
        <f>Data!D5</f>
        <v>1990</v>
      </c>
      <c r="F60" s="189"/>
      <c r="G60" s="237"/>
      <c r="H60" s="237"/>
      <c r="I60" s="78">
        <f>J52*E60</f>
        <v>1362.151621845279</v>
      </c>
      <c r="J60" s="209"/>
      <c r="K60" s="208"/>
      <c r="L60" s="11"/>
    </row>
    <row r="61" spans="1:12" s="37" customFormat="1" ht="13.5">
      <c r="A61" s="291"/>
      <c r="B61" s="234">
        <v>3</v>
      </c>
      <c r="C61" s="234">
        <v>15</v>
      </c>
      <c r="D61" s="79" t="str">
        <f>Data!B4</f>
        <v>10</v>
      </c>
      <c r="E61" s="78">
        <f>Data!D4</f>
        <v>2080</v>
      </c>
      <c r="F61" s="179">
        <f>SUM(E61:E63)</f>
        <v>5980</v>
      </c>
      <c r="G61" s="284">
        <v>17.9</v>
      </c>
      <c r="H61" s="284">
        <f>G61*C61</f>
        <v>268.5</v>
      </c>
      <c r="I61" s="78">
        <f>J59*E61</f>
        <v>728.881797041442</v>
      </c>
      <c r="J61" s="207">
        <f>SUM(I61:I63)/(F61+H61)</f>
        <v>0.43748374762802267</v>
      </c>
      <c r="K61" s="208"/>
      <c r="L61" s="11"/>
    </row>
    <row r="62" spans="1:12" s="37" customFormat="1" ht="13.5">
      <c r="A62" s="291"/>
      <c r="B62" s="234"/>
      <c r="C62" s="234"/>
      <c r="D62" s="79" t="str">
        <f>Data!B5</f>
        <v>20</v>
      </c>
      <c r="E62" s="78">
        <f>Data!D5</f>
        <v>1990</v>
      </c>
      <c r="F62" s="180"/>
      <c r="G62" s="285"/>
      <c r="H62" s="285"/>
      <c r="I62" s="78">
        <f>J59*E62</f>
        <v>697.3436423617642</v>
      </c>
      <c r="J62" s="208"/>
      <c r="K62" s="208"/>
      <c r="L62" s="11"/>
    </row>
    <row r="63" spans="1:12" s="37" customFormat="1" ht="13.5">
      <c r="A63" s="291"/>
      <c r="B63" s="234"/>
      <c r="C63" s="234"/>
      <c r="D63" s="79" t="str">
        <f>Data!B6</f>
        <v>30</v>
      </c>
      <c r="E63" s="78">
        <f>Data!D6</f>
        <v>1910</v>
      </c>
      <c r="F63" s="189"/>
      <c r="G63" s="237"/>
      <c r="H63" s="237"/>
      <c r="I63" s="78">
        <f>J52*E63</f>
        <v>1307.3917576504937</v>
      </c>
      <c r="J63" s="209"/>
      <c r="K63" s="208"/>
      <c r="L63" s="11"/>
    </row>
    <row r="64" spans="1:12" s="37" customFormat="1" ht="13.5">
      <c r="A64" s="291"/>
      <c r="B64" s="234">
        <v>4</v>
      </c>
      <c r="C64" s="234">
        <v>16</v>
      </c>
      <c r="D64" s="79" t="str">
        <f>Data!B4</f>
        <v>10</v>
      </c>
      <c r="E64" s="78">
        <f>Data!D4</f>
        <v>2080</v>
      </c>
      <c r="F64" s="179">
        <f>SUM(E64:E67)</f>
        <v>7790</v>
      </c>
      <c r="G64" s="284">
        <v>12.5</v>
      </c>
      <c r="H64" s="284">
        <f>G64*C64</f>
        <v>200</v>
      </c>
      <c r="I64" s="78">
        <f>J61*E64</f>
        <v>909.9661950662871</v>
      </c>
      <c r="J64" s="207">
        <f>SUM(I64:I67)/(F64+H64)</f>
        <v>0.48248995472122497</v>
      </c>
      <c r="K64" s="208"/>
      <c r="L64" s="11"/>
    </row>
    <row r="65" spans="1:12" s="37" customFormat="1" ht="13.5">
      <c r="A65" s="291"/>
      <c r="B65" s="234"/>
      <c r="C65" s="234"/>
      <c r="D65" s="79" t="str">
        <f>Data!B5</f>
        <v>20</v>
      </c>
      <c r="E65" s="78">
        <f>Data!D5</f>
        <v>1990</v>
      </c>
      <c r="F65" s="180"/>
      <c r="G65" s="285"/>
      <c r="H65" s="285"/>
      <c r="I65" s="78">
        <f>J61*E65</f>
        <v>870.5926577797651</v>
      </c>
      <c r="J65" s="208"/>
      <c r="K65" s="208"/>
      <c r="L65" s="11"/>
    </row>
    <row r="66" spans="1:12" s="37" customFormat="1" ht="13.5">
      <c r="A66" s="291"/>
      <c r="B66" s="234"/>
      <c r="C66" s="234"/>
      <c r="D66" s="79" t="str">
        <f>Data!B6</f>
        <v>30</v>
      </c>
      <c r="E66" s="78">
        <f>Data!D6</f>
        <v>1910</v>
      </c>
      <c r="F66" s="180"/>
      <c r="G66" s="285"/>
      <c r="H66" s="285"/>
      <c r="I66" s="78">
        <f>J61*E66</f>
        <v>835.5939579695233</v>
      </c>
      <c r="J66" s="208"/>
      <c r="K66" s="208"/>
      <c r="L66" s="11"/>
    </row>
    <row r="67" spans="1:12" s="37" customFormat="1" ht="13.5">
      <c r="A67" s="291"/>
      <c r="B67" s="234"/>
      <c r="C67" s="234"/>
      <c r="D67" s="79" t="str">
        <f>Data!B7</f>
        <v>40</v>
      </c>
      <c r="E67" s="78">
        <f>Data!D7</f>
        <v>1810</v>
      </c>
      <c r="F67" s="189"/>
      <c r="G67" s="237"/>
      <c r="H67" s="237"/>
      <c r="I67" s="78">
        <f>J52*E67</f>
        <v>1238.9419274070124</v>
      </c>
      <c r="J67" s="209"/>
      <c r="K67" s="208"/>
      <c r="L67" s="11"/>
    </row>
    <row r="68" spans="1:12" s="37" customFormat="1" ht="13.5">
      <c r="A68" s="291"/>
      <c r="B68" s="234">
        <v>5</v>
      </c>
      <c r="C68" s="234">
        <v>45</v>
      </c>
      <c r="D68" s="79" t="str">
        <f>Data!B4</f>
        <v>10</v>
      </c>
      <c r="E68" s="78">
        <f>Data!D4</f>
        <v>2080</v>
      </c>
      <c r="F68" s="179">
        <f>SUM(E68:E72)</f>
        <v>9500</v>
      </c>
      <c r="G68" s="284">
        <v>12.62</v>
      </c>
      <c r="H68" s="179">
        <f>G68*C68</f>
        <v>567.9</v>
      </c>
      <c r="I68" s="78">
        <f>J64*E68</f>
        <v>1003.5791058201479</v>
      </c>
      <c r="J68" s="207">
        <f>SUM(I68:I72)/(F68+H68)</f>
        <v>0.4895846049763976</v>
      </c>
      <c r="K68" s="208"/>
      <c r="L68" s="11"/>
    </row>
    <row r="69" spans="1:12" s="37" customFormat="1" ht="13.5">
      <c r="A69" s="291"/>
      <c r="B69" s="234"/>
      <c r="C69" s="234"/>
      <c r="D69" s="79" t="str">
        <f>Data!B5</f>
        <v>20</v>
      </c>
      <c r="E69" s="78">
        <f>Data!D5</f>
        <v>1990</v>
      </c>
      <c r="F69" s="180"/>
      <c r="G69" s="285"/>
      <c r="H69" s="180"/>
      <c r="I69" s="78">
        <f>J64*E69</f>
        <v>960.1550098952376</v>
      </c>
      <c r="J69" s="208"/>
      <c r="K69" s="208"/>
      <c r="L69" s="11"/>
    </row>
    <row r="70" spans="1:12" s="37" customFormat="1" ht="13.5">
      <c r="A70" s="291"/>
      <c r="B70" s="234"/>
      <c r="C70" s="234"/>
      <c r="D70" s="79" t="str">
        <f>Data!B6</f>
        <v>30</v>
      </c>
      <c r="E70" s="78">
        <f>Data!D6</f>
        <v>1910</v>
      </c>
      <c r="F70" s="180"/>
      <c r="G70" s="285"/>
      <c r="H70" s="180"/>
      <c r="I70" s="78">
        <f>J64*E70</f>
        <v>921.5558135175397</v>
      </c>
      <c r="J70" s="208"/>
      <c r="K70" s="208"/>
      <c r="L70" s="11"/>
    </row>
    <row r="71" spans="1:12" s="37" customFormat="1" ht="13.5">
      <c r="A71" s="291"/>
      <c r="B71" s="234"/>
      <c r="C71" s="234"/>
      <c r="D71" s="79" t="str">
        <f>Data!B7</f>
        <v>40</v>
      </c>
      <c r="E71" s="78">
        <f>Data!D7</f>
        <v>1810</v>
      </c>
      <c r="F71" s="180"/>
      <c r="G71" s="285"/>
      <c r="H71" s="180"/>
      <c r="I71" s="78">
        <f>J64*E71</f>
        <v>873.3068180454172</v>
      </c>
      <c r="J71" s="208"/>
      <c r="K71" s="208"/>
      <c r="L71" s="11"/>
    </row>
    <row r="72" spans="1:12" s="37" customFormat="1" ht="13.5">
      <c r="A72" s="291"/>
      <c r="B72" s="234"/>
      <c r="C72" s="234"/>
      <c r="D72" s="79" t="str">
        <f>Data!B8</f>
        <v>50</v>
      </c>
      <c r="E72" s="78">
        <f>Data!D8</f>
        <v>1710</v>
      </c>
      <c r="F72" s="189"/>
      <c r="G72" s="237"/>
      <c r="H72" s="189"/>
      <c r="I72" s="78">
        <f>J52*E72</f>
        <v>1170.492097163531</v>
      </c>
      <c r="J72" s="209"/>
      <c r="K72" s="208"/>
      <c r="L72" s="11"/>
    </row>
    <row r="73" spans="1:12" s="37" customFormat="1" ht="13.5">
      <c r="A73" s="291"/>
      <c r="B73" s="234">
        <v>6</v>
      </c>
      <c r="C73" s="234">
        <v>15</v>
      </c>
      <c r="D73" s="79" t="str">
        <f>Data!B4</f>
        <v>10</v>
      </c>
      <c r="E73" s="78">
        <f>Data!D4</f>
        <v>2080</v>
      </c>
      <c r="F73" s="179">
        <f>SUM(E73:E78)</f>
        <v>17400</v>
      </c>
      <c r="G73" s="284">
        <v>12.4</v>
      </c>
      <c r="H73" s="284">
        <f>G73*C73</f>
        <v>186</v>
      </c>
      <c r="I73" s="78">
        <f>J68*E73</f>
        <v>1018.335978350907</v>
      </c>
      <c r="J73" s="207">
        <f>SUM(I73:I78)/(F73+H73)</f>
        <v>0.5719657873598774</v>
      </c>
      <c r="K73" s="208"/>
      <c r="L73" s="11"/>
    </row>
    <row r="74" spans="1:12" s="37" customFormat="1" ht="13.5">
      <c r="A74" s="291"/>
      <c r="B74" s="234"/>
      <c r="C74" s="234"/>
      <c r="D74" s="79" t="str">
        <f>Data!B5</f>
        <v>20</v>
      </c>
      <c r="E74" s="78">
        <f>Data!D5</f>
        <v>1990</v>
      </c>
      <c r="F74" s="180"/>
      <c r="G74" s="285"/>
      <c r="H74" s="285"/>
      <c r="I74" s="78">
        <f>J68*E74</f>
        <v>974.2733639030313</v>
      </c>
      <c r="J74" s="208"/>
      <c r="K74" s="208"/>
      <c r="L74" s="11"/>
    </row>
    <row r="75" spans="1:12" s="37" customFormat="1" ht="13.5">
      <c r="A75" s="291"/>
      <c r="B75" s="234"/>
      <c r="C75" s="234"/>
      <c r="D75" s="79" t="str">
        <f>Data!B6</f>
        <v>30</v>
      </c>
      <c r="E75" s="78">
        <f>Data!D6</f>
        <v>1910</v>
      </c>
      <c r="F75" s="180"/>
      <c r="G75" s="285"/>
      <c r="H75" s="285"/>
      <c r="I75" s="78">
        <f>J68*E75</f>
        <v>935.1065955049195</v>
      </c>
      <c r="J75" s="208"/>
      <c r="K75" s="208"/>
      <c r="L75" s="11"/>
    </row>
    <row r="76" spans="1:12" s="37" customFormat="1" ht="13.5">
      <c r="A76" s="291"/>
      <c r="B76" s="234"/>
      <c r="C76" s="234"/>
      <c r="D76" s="79" t="str">
        <f>Data!B7</f>
        <v>40</v>
      </c>
      <c r="E76" s="78">
        <f>Data!D7</f>
        <v>1810</v>
      </c>
      <c r="F76" s="180"/>
      <c r="G76" s="285"/>
      <c r="H76" s="285"/>
      <c r="I76" s="78">
        <f>J68*E76</f>
        <v>886.1481350072796</v>
      </c>
      <c r="J76" s="208"/>
      <c r="K76" s="208"/>
      <c r="L76" s="11"/>
    </row>
    <row r="77" spans="1:12" s="37" customFormat="1" ht="13.5">
      <c r="A77" s="291"/>
      <c r="B77" s="234"/>
      <c r="C77" s="234"/>
      <c r="D77" s="79" t="str">
        <f>Data!B8</f>
        <v>50</v>
      </c>
      <c r="E77" s="78">
        <f>Data!D8</f>
        <v>1710</v>
      </c>
      <c r="F77" s="180"/>
      <c r="G77" s="285"/>
      <c r="H77" s="285"/>
      <c r="I77" s="78">
        <f>J68*E77</f>
        <v>837.1896745096399</v>
      </c>
      <c r="J77" s="208"/>
      <c r="K77" s="208"/>
      <c r="L77" s="11"/>
    </row>
    <row r="78" spans="1:12" s="37" customFormat="1" ht="13.5">
      <c r="A78" s="291"/>
      <c r="B78" s="234"/>
      <c r="C78" s="234"/>
      <c r="D78" s="79" t="str">
        <f>Data!B9</f>
        <v>100</v>
      </c>
      <c r="E78" s="78">
        <f>Data!D9</f>
        <v>7900</v>
      </c>
      <c r="F78" s="189"/>
      <c r="G78" s="237"/>
      <c r="H78" s="237"/>
      <c r="I78" s="78">
        <f>J52*E78</f>
        <v>5407.536589235026</v>
      </c>
      <c r="J78" s="209"/>
      <c r="K78" s="208"/>
      <c r="L78" s="11"/>
    </row>
    <row r="79" spans="1:12" s="37" customFormat="1" ht="13.5">
      <c r="A79" s="291"/>
      <c r="B79" s="234" t="s">
        <v>18</v>
      </c>
      <c r="C79" s="234">
        <v>14</v>
      </c>
      <c r="D79" s="79" t="str">
        <f>Data!B4</f>
        <v>10</v>
      </c>
      <c r="E79" s="78">
        <f>Data!D4</f>
        <v>2080</v>
      </c>
      <c r="F79" s="179">
        <f>SUM(E79:E84)</f>
        <v>17400</v>
      </c>
      <c r="G79" s="284">
        <v>12.4</v>
      </c>
      <c r="H79" s="284">
        <f>G79*C79</f>
        <v>173.6</v>
      </c>
      <c r="I79" s="78">
        <f>J73*E79</f>
        <v>1189.688837708545</v>
      </c>
      <c r="J79" s="207">
        <f>SUM(I79:I84)/(F79+H79)</f>
        <v>0.5663156496143003</v>
      </c>
      <c r="K79" s="208"/>
      <c r="L79" s="11"/>
    </row>
    <row r="80" spans="1:12" s="37" customFormat="1" ht="13.5">
      <c r="A80" s="291"/>
      <c r="B80" s="234"/>
      <c r="C80" s="234"/>
      <c r="D80" s="79" t="str">
        <f>Data!B5</f>
        <v>20</v>
      </c>
      <c r="E80" s="78">
        <f>Data!D5</f>
        <v>1990</v>
      </c>
      <c r="F80" s="180"/>
      <c r="G80" s="285"/>
      <c r="H80" s="285"/>
      <c r="I80" s="78">
        <f>J73*E80</f>
        <v>1138.2119168461559</v>
      </c>
      <c r="J80" s="208"/>
      <c r="K80" s="208"/>
      <c r="L80" s="11"/>
    </row>
    <row r="81" spans="1:12" s="37" customFormat="1" ht="13.5">
      <c r="A81" s="291"/>
      <c r="B81" s="234"/>
      <c r="C81" s="234"/>
      <c r="D81" s="79" t="str">
        <f>Data!B6</f>
        <v>30</v>
      </c>
      <c r="E81" s="78">
        <f>Data!D6</f>
        <v>1910</v>
      </c>
      <c r="F81" s="180"/>
      <c r="G81" s="285"/>
      <c r="H81" s="285"/>
      <c r="I81" s="78">
        <f>J73*E81</f>
        <v>1092.4546538573657</v>
      </c>
      <c r="J81" s="208"/>
      <c r="K81" s="208"/>
      <c r="L81" s="11"/>
    </row>
    <row r="82" spans="1:12" s="37" customFormat="1" ht="13.5">
      <c r="A82" s="291"/>
      <c r="B82" s="234"/>
      <c r="C82" s="234"/>
      <c r="D82" s="79" t="str">
        <f>Data!B7</f>
        <v>40</v>
      </c>
      <c r="E82" s="78">
        <f>Data!D7</f>
        <v>1810</v>
      </c>
      <c r="F82" s="180"/>
      <c r="G82" s="285"/>
      <c r="H82" s="285"/>
      <c r="I82" s="78">
        <f>J73*E82</f>
        <v>1035.258075121378</v>
      </c>
      <c r="J82" s="208"/>
      <c r="K82" s="208"/>
      <c r="L82" s="11"/>
    </row>
    <row r="83" spans="1:12" s="37" customFormat="1" ht="13.5">
      <c r="A83" s="291"/>
      <c r="B83" s="234"/>
      <c r="C83" s="234"/>
      <c r="D83" s="79" t="str">
        <f>Data!B8</f>
        <v>50</v>
      </c>
      <c r="E83" s="78">
        <f>Data!D8</f>
        <v>1710</v>
      </c>
      <c r="F83" s="180"/>
      <c r="G83" s="285"/>
      <c r="H83" s="285"/>
      <c r="I83" s="78">
        <f>J73*E83</f>
        <v>978.0614963853902</v>
      </c>
      <c r="J83" s="208"/>
      <c r="K83" s="208"/>
      <c r="L83" s="11"/>
    </row>
    <row r="84" spans="1:12" s="37" customFormat="1" ht="15" thickBot="1">
      <c r="A84" s="292"/>
      <c r="B84" s="298"/>
      <c r="C84" s="298"/>
      <c r="D84" s="135" t="str">
        <f>Data!B9</f>
        <v>100</v>
      </c>
      <c r="E84" s="81">
        <f>Data!D9</f>
        <v>7900</v>
      </c>
      <c r="F84" s="181"/>
      <c r="G84" s="286"/>
      <c r="H84" s="286"/>
      <c r="I84" s="81">
        <f>J73*E84</f>
        <v>4518.529720143031</v>
      </c>
      <c r="J84" s="219"/>
      <c r="K84" s="219"/>
      <c r="L84" s="11"/>
    </row>
    <row r="85" spans="1:12" s="37" customFormat="1" ht="15" thickTop="1">
      <c r="A85" s="295">
        <v>4</v>
      </c>
      <c r="B85" s="101">
        <v>1</v>
      </c>
      <c r="C85" s="101">
        <v>229</v>
      </c>
      <c r="D85" s="102" t="str">
        <f>Data!B4</f>
        <v>10</v>
      </c>
      <c r="E85" s="103">
        <f>Data!D4</f>
        <v>2080</v>
      </c>
      <c r="F85" s="103">
        <f>SUM(E85)</f>
        <v>2080</v>
      </c>
      <c r="G85" s="101">
        <v>31.8</v>
      </c>
      <c r="H85" s="101">
        <f>G85*C85</f>
        <v>7282.2</v>
      </c>
      <c r="I85" s="103">
        <f>J79*E85</f>
        <v>1177.9365511977446</v>
      </c>
      <c r="J85" s="104">
        <f>I85/(F85+H85)</f>
        <v>0.12581834944753845</v>
      </c>
      <c r="K85" s="257">
        <f>(J106*Data!E9+Data!D10)/Data!E10</f>
        <v>0.7547098120166806</v>
      </c>
      <c r="L85" s="11"/>
    </row>
    <row r="86" spans="1:12" s="37" customFormat="1" ht="13.5">
      <c r="A86" s="296"/>
      <c r="B86" s="293">
        <v>2</v>
      </c>
      <c r="C86" s="293">
        <v>31</v>
      </c>
      <c r="D86" s="99" t="str">
        <f>Data!B4</f>
        <v>10</v>
      </c>
      <c r="E86" s="96">
        <f>Data!D4</f>
        <v>2080</v>
      </c>
      <c r="F86" s="197">
        <f>SUM(E86:E87)</f>
        <v>4070</v>
      </c>
      <c r="G86" s="287">
        <v>23.22</v>
      </c>
      <c r="H86" s="287">
        <f>G86*C86</f>
        <v>719.8199999999999</v>
      </c>
      <c r="I86" s="96">
        <f>J85*E86</f>
        <v>261.70216685087996</v>
      </c>
      <c r="J86" s="199">
        <f>SUM(I86:I87)/(F86+H86)</f>
        <v>0.2899211890182381</v>
      </c>
      <c r="K86" s="204"/>
      <c r="L86" s="11"/>
    </row>
    <row r="87" spans="1:12" s="37" customFormat="1" ht="13.5">
      <c r="A87" s="296"/>
      <c r="B87" s="293"/>
      <c r="C87" s="293"/>
      <c r="D87" s="99" t="str">
        <f>Data!B5</f>
        <v>20</v>
      </c>
      <c r="E87" s="96">
        <f>Data!D5</f>
        <v>1990</v>
      </c>
      <c r="F87" s="198"/>
      <c r="G87" s="244"/>
      <c r="H87" s="244"/>
      <c r="I87" s="96">
        <f>J79*E87</f>
        <v>1126.9681427324574</v>
      </c>
      <c r="J87" s="200"/>
      <c r="K87" s="204"/>
      <c r="L87" s="11"/>
    </row>
    <row r="88" spans="1:12" s="37" customFormat="1" ht="13.5">
      <c r="A88" s="296"/>
      <c r="B88" s="293">
        <v>3</v>
      </c>
      <c r="C88" s="293">
        <v>15</v>
      </c>
      <c r="D88" s="99" t="str">
        <f>Data!B4</f>
        <v>10</v>
      </c>
      <c r="E88" s="96">
        <f>Data!D4</f>
        <v>2080</v>
      </c>
      <c r="F88" s="197">
        <f>SUM(E88:E90)</f>
        <v>5980</v>
      </c>
      <c r="G88" s="287">
        <v>17.9</v>
      </c>
      <c r="H88" s="287">
        <f>G88*C88</f>
        <v>268.5</v>
      </c>
      <c r="I88" s="96">
        <f>J86*E88</f>
        <v>603.0360731579352</v>
      </c>
      <c r="J88" s="199">
        <f>SUM(I88:I90)/(F88+H88)</f>
        <v>0.36194960871689885</v>
      </c>
      <c r="K88" s="204"/>
      <c r="L88" s="11"/>
    </row>
    <row r="89" spans="1:12" s="37" customFormat="1" ht="13.5">
      <c r="A89" s="296"/>
      <c r="B89" s="293"/>
      <c r="C89" s="293"/>
      <c r="D89" s="99" t="str">
        <f>Data!B5</f>
        <v>20</v>
      </c>
      <c r="E89" s="96">
        <f>Data!D5</f>
        <v>1990</v>
      </c>
      <c r="F89" s="194"/>
      <c r="G89" s="288"/>
      <c r="H89" s="288"/>
      <c r="I89" s="96">
        <f>J86*E89</f>
        <v>576.9431661462938</v>
      </c>
      <c r="J89" s="204"/>
      <c r="K89" s="204"/>
      <c r="L89" s="11"/>
    </row>
    <row r="90" spans="1:12" s="37" customFormat="1" ht="13.5">
      <c r="A90" s="296"/>
      <c r="B90" s="293"/>
      <c r="C90" s="293"/>
      <c r="D90" s="99" t="str">
        <f>Data!B6</f>
        <v>30</v>
      </c>
      <c r="E90" s="96">
        <f>Data!D6</f>
        <v>1910</v>
      </c>
      <c r="F90" s="198"/>
      <c r="G90" s="244"/>
      <c r="H90" s="244"/>
      <c r="I90" s="96">
        <f>J79*E90</f>
        <v>1081.6628907633135</v>
      </c>
      <c r="J90" s="200"/>
      <c r="K90" s="204"/>
      <c r="L90" s="11"/>
    </row>
    <row r="91" spans="1:12" s="37" customFormat="1" ht="13.5">
      <c r="A91" s="296"/>
      <c r="B91" s="293">
        <v>4</v>
      </c>
      <c r="C91" s="293">
        <v>16</v>
      </c>
      <c r="D91" s="99" t="str">
        <f>Data!B4</f>
        <v>10</v>
      </c>
      <c r="E91" s="96">
        <f>Data!D4</f>
        <v>2080</v>
      </c>
      <c r="F91" s="197">
        <f>SUM(E91:E94)</f>
        <v>7790</v>
      </c>
      <c r="G91" s="287">
        <v>12.5</v>
      </c>
      <c r="H91" s="287">
        <f>G91*C91</f>
        <v>200</v>
      </c>
      <c r="I91" s="96">
        <f>J88*E91</f>
        <v>752.8551861311496</v>
      </c>
      <c r="J91" s="199">
        <f>SUM(I91:I94)/(F91+H91)</f>
        <v>0.3991852297783402</v>
      </c>
      <c r="K91" s="204"/>
      <c r="L91" s="11"/>
    </row>
    <row r="92" spans="1:12" s="37" customFormat="1" ht="13.5">
      <c r="A92" s="296"/>
      <c r="B92" s="293"/>
      <c r="C92" s="293"/>
      <c r="D92" s="99" t="str">
        <f>Data!B5</f>
        <v>20</v>
      </c>
      <c r="E92" s="96">
        <f>Data!D5</f>
        <v>1990</v>
      </c>
      <c r="F92" s="194"/>
      <c r="G92" s="288"/>
      <c r="H92" s="288"/>
      <c r="I92" s="96">
        <f>J88*E92</f>
        <v>720.2797213466287</v>
      </c>
      <c r="J92" s="204"/>
      <c r="K92" s="204"/>
      <c r="L92" s="11"/>
    </row>
    <row r="93" spans="1:12" s="37" customFormat="1" ht="13.5">
      <c r="A93" s="296"/>
      <c r="B93" s="293"/>
      <c r="C93" s="293"/>
      <c r="D93" s="99" t="str">
        <f>Data!B6</f>
        <v>30</v>
      </c>
      <c r="E93" s="96">
        <f>Data!D6</f>
        <v>1910</v>
      </c>
      <c r="F93" s="194"/>
      <c r="G93" s="288"/>
      <c r="H93" s="288"/>
      <c r="I93" s="96">
        <f>J88*E93</f>
        <v>691.3237526492768</v>
      </c>
      <c r="J93" s="204"/>
      <c r="K93" s="204"/>
      <c r="L93" s="11"/>
    </row>
    <row r="94" spans="1:12" s="37" customFormat="1" ht="13.5">
      <c r="A94" s="296"/>
      <c r="B94" s="293"/>
      <c r="C94" s="293"/>
      <c r="D94" s="99" t="str">
        <f>Data!B7</f>
        <v>40</v>
      </c>
      <c r="E94" s="96">
        <f>Data!D7</f>
        <v>1810</v>
      </c>
      <c r="F94" s="198"/>
      <c r="G94" s="244"/>
      <c r="H94" s="244"/>
      <c r="I94" s="96">
        <f>J79*E94</f>
        <v>1025.0313258018834</v>
      </c>
      <c r="J94" s="200"/>
      <c r="K94" s="204"/>
      <c r="L94" s="11"/>
    </row>
    <row r="95" spans="1:12" s="37" customFormat="1" ht="13.5">
      <c r="A95" s="296"/>
      <c r="B95" s="293">
        <v>5</v>
      </c>
      <c r="C95" s="293">
        <v>45</v>
      </c>
      <c r="D95" s="99" t="str">
        <f>Data!B4</f>
        <v>10</v>
      </c>
      <c r="E95" s="96">
        <f>Data!D4</f>
        <v>2080</v>
      </c>
      <c r="F95" s="197">
        <f>SUM(E95:E99)</f>
        <v>9500</v>
      </c>
      <c r="G95" s="287">
        <v>12.62</v>
      </c>
      <c r="H95" s="197">
        <f>G95*C95</f>
        <v>567.9</v>
      </c>
      <c r="I95" s="96">
        <f>J91*E95</f>
        <v>830.3052779389476</v>
      </c>
      <c r="J95" s="199">
        <f>SUM(I95:I99)/(F95+H95)</f>
        <v>0.4050549469913014</v>
      </c>
      <c r="K95" s="204"/>
      <c r="L95" s="11"/>
    </row>
    <row r="96" spans="1:12" s="37" customFormat="1" ht="13.5">
      <c r="A96" s="296"/>
      <c r="B96" s="293"/>
      <c r="C96" s="293"/>
      <c r="D96" s="99" t="str">
        <f>Data!B5</f>
        <v>20</v>
      </c>
      <c r="E96" s="96">
        <f>Data!D5</f>
        <v>1990</v>
      </c>
      <c r="F96" s="194"/>
      <c r="G96" s="288"/>
      <c r="H96" s="194"/>
      <c r="I96" s="96">
        <f>J91*E96</f>
        <v>794.378607258897</v>
      </c>
      <c r="J96" s="204"/>
      <c r="K96" s="204"/>
      <c r="L96" s="11"/>
    </row>
    <row r="97" spans="1:12" s="37" customFormat="1" ht="13.5">
      <c r="A97" s="296"/>
      <c r="B97" s="293"/>
      <c r="C97" s="293"/>
      <c r="D97" s="99" t="str">
        <f>Data!B6</f>
        <v>30</v>
      </c>
      <c r="E97" s="96">
        <f>Data!D6</f>
        <v>1910</v>
      </c>
      <c r="F97" s="194"/>
      <c r="G97" s="288"/>
      <c r="H97" s="194"/>
      <c r="I97" s="96">
        <f>J91*E97</f>
        <v>762.4437888766298</v>
      </c>
      <c r="J97" s="204"/>
      <c r="K97" s="204"/>
      <c r="L97" s="11"/>
    </row>
    <row r="98" spans="1:12" s="37" customFormat="1" ht="13.5">
      <c r="A98" s="296"/>
      <c r="B98" s="293"/>
      <c r="C98" s="293"/>
      <c r="D98" s="99" t="str">
        <f>Data!B7</f>
        <v>40</v>
      </c>
      <c r="E98" s="96">
        <f>Data!D7</f>
        <v>1810</v>
      </c>
      <c r="F98" s="194"/>
      <c r="G98" s="288"/>
      <c r="H98" s="194"/>
      <c r="I98" s="96">
        <f>J91*E98</f>
        <v>722.5252658987957</v>
      </c>
      <c r="J98" s="204"/>
      <c r="K98" s="204"/>
      <c r="L98" s="11"/>
    </row>
    <row r="99" spans="1:12" s="37" customFormat="1" ht="13.5">
      <c r="A99" s="296"/>
      <c r="B99" s="293"/>
      <c r="C99" s="293"/>
      <c r="D99" s="99" t="str">
        <f>Data!B8</f>
        <v>50</v>
      </c>
      <c r="E99" s="96">
        <f>Data!D8</f>
        <v>1710</v>
      </c>
      <c r="F99" s="198"/>
      <c r="G99" s="244"/>
      <c r="H99" s="198"/>
      <c r="I99" s="96">
        <f>J79*E99</f>
        <v>968.3997608404534</v>
      </c>
      <c r="J99" s="200"/>
      <c r="K99" s="204"/>
      <c r="L99" s="11"/>
    </row>
    <row r="100" spans="1:12" s="37" customFormat="1" ht="13.5">
      <c r="A100" s="296"/>
      <c r="B100" s="293">
        <v>6</v>
      </c>
      <c r="C100" s="293">
        <v>15</v>
      </c>
      <c r="D100" s="99" t="str">
        <f>Data!B4</f>
        <v>10</v>
      </c>
      <c r="E100" s="96">
        <f>Data!D4</f>
        <v>2080</v>
      </c>
      <c r="F100" s="197">
        <f>SUM(E100:E105)</f>
        <v>17400</v>
      </c>
      <c r="G100" s="287">
        <v>12.4</v>
      </c>
      <c r="H100" s="287">
        <f>G100*C100</f>
        <v>186</v>
      </c>
      <c r="I100" s="96">
        <f>J95*E100</f>
        <v>842.514289741907</v>
      </c>
      <c r="J100" s="199">
        <f>SUM(I100:I105)/(F100+H100)</f>
        <v>0.4732125343096973</v>
      </c>
      <c r="K100" s="204"/>
      <c r="L100" s="11"/>
    </row>
    <row r="101" spans="1:12" s="37" customFormat="1" ht="13.5">
      <c r="A101" s="296"/>
      <c r="B101" s="293"/>
      <c r="C101" s="293"/>
      <c r="D101" s="99" t="str">
        <f>Data!B5</f>
        <v>20</v>
      </c>
      <c r="E101" s="96">
        <f>Data!D5</f>
        <v>1990</v>
      </c>
      <c r="F101" s="194"/>
      <c r="G101" s="288"/>
      <c r="H101" s="288"/>
      <c r="I101" s="96">
        <f>J95*E101</f>
        <v>806.0593445126898</v>
      </c>
      <c r="J101" s="204"/>
      <c r="K101" s="204"/>
      <c r="L101" s="11"/>
    </row>
    <row r="102" spans="1:12" s="37" customFormat="1" ht="13.5">
      <c r="A102" s="296"/>
      <c r="B102" s="293"/>
      <c r="C102" s="293"/>
      <c r="D102" s="99" t="str">
        <f>Data!B6</f>
        <v>30</v>
      </c>
      <c r="E102" s="96">
        <f>Data!D6</f>
        <v>1910</v>
      </c>
      <c r="F102" s="194"/>
      <c r="G102" s="288"/>
      <c r="H102" s="288"/>
      <c r="I102" s="96">
        <f>J95*E102</f>
        <v>773.6549487533857</v>
      </c>
      <c r="J102" s="204"/>
      <c r="K102" s="204"/>
      <c r="L102" s="11"/>
    </row>
    <row r="103" spans="1:12" s="37" customFormat="1" ht="13.5">
      <c r="A103" s="296"/>
      <c r="B103" s="293"/>
      <c r="C103" s="293"/>
      <c r="D103" s="99" t="str">
        <f>Data!B7</f>
        <v>40</v>
      </c>
      <c r="E103" s="96">
        <f>Data!D7</f>
        <v>1810</v>
      </c>
      <c r="F103" s="194"/>
      <c r="G103" s="288"/>
      <c r="H103" s="288"/>
      <c r="I103" s="96">
        <f>J95*E103</f>
        <v>733.1494540542556</v>
      </c>
      <c r="J103" s="204"/>
      <c r="K103" s="204"/>
      <c r="L103" s="11"/>
    </row>
    <row r="104" spans="1:12" s="37" customFormat="1" ht="13.5">
      <c r="A104" s="296"/>
      <c r="B104" s="293"/>
      <c r="C104" s="293"/>
      <c r="D104" s="99" t="str">
        <f>Data!B8</f>
        <v>50</v>
      </c>
      <c r="E104" s="96">
        <f>Data!D8</f>
        <v>1710</v>
      </c>
      <c r="F104" s="194"/>
      <c r="G104" s="288"/>
      <c r="H104" s="288"/>
      <c r="I104" s="96">
        <f>J95*E104</f>
        <v>692.6439593551254</v>
      </c>
      <c r="J104" s="204"/>
      <c r="K104" s="204"/>
      <c r="L104" s="11"/>
    </row>
    <row r="105" spans="1:12" s="37" customFormat="1" ht="13.5">
      <c r="A105" s="296"/>
      <c r="B105" s="293"/>
      <c r="C105" s="293"/>
      <c r="D105" s="99" t="str">
        <f>Data!B9</f>
        <v>100</v>
      </c>
      <c r="E105" s="96">
        <f>Data!D9</f>
        <v>7900</v>
      </c>
      <c r="F105" s="198"/>
      <c r="G105" s="244"/>
      <c r="H105" s="244"/>
      <c r="I105" s="96">
        <f>J79*E105</f>
        <v>4473.893631952972</v>
      </c>
      <c r="J105" s="200"/>
      <c r="K105" s="204"/>
      <c r="L105" s="11"/>
    </row>
    <row r="106" spans="1:12" s="37" customFormat="1" ht="13.5">
      <c r="A106" s="296"/>
      <c r="B106" s="293" t="s">
        <v>18</v>
      </c>
      <c r="C106" s="293">
        <v>14</v>
      </c>
      <c r="D106" s="99" t="str">
        <f>Data!B4</f>
        <v>10</v>
      </c>
      <c r="E106" s="96">
        <f>Data!D4</f>
        <v>2080</v>
      </c>
      <c r="F106" s="197">
        <f>SUM(E106:E111)</f>
        <v>17400</v>
      </c>
      <c r="G106" s="287">
        <v>12.4</v>
      </c>
      <c r="H106" s="287">
        <f>G106*C106</f>
        <v>173.6</v>
      </c>
      <c r="I106" s="96">
        <f>J100*E106</f>
        <v>984.2820713641704</v>
      </c>
      <c r="J106" s="199">
        <f>SUM(I106:I111)/(F106+H106)</f>
        <v>0.4685379260361414</v>
      </c>
      <c r="K106" s="204"/>
      <c r="L106" s="11"/>
    </row>
    <row r="107" spans="1:12" s="37" customFormat="1" ht="13.5">
      <c r="A107" s="296"/>
      <c r="B107" s="293"/>
      <c r="C107" s="293"/>
      <c r="D107" s="99" t="str">
        <f>Data!B5</f>
        <v>20</v>
      </c>
      <c r="E107" s="96">
        <f>Data!D5</f>
        <v>1990</v>
      </c>
      <c r="F107" s="194"/>
      <c r="G107" s="288"/>
      <c r="H107" s="288"/>
      <c r="I107" s="96">
        <f>J100*E107</f>
        <v>941.6929432762976</v>
      </c>
      <c r="J107" s="204"/>
      <c r="K107" s="204"/>
      <c r="L107" s="11"/>
    </row>
    <row r="108" spans="1:12" s="37" customFormat="1" ht="13.5">
      <c r="A108" s="296"/>
      <c r="B108" s="293"/>
      <c r="C108" s="293"/>
      <c r="D108" s="99" t="str">
        <f>Data!B6</f>
        <v>30</v>
      </c>
      <c r="E108" s="96">
        <f>Data!D6</f>
        <v>1910</v>
      </c>
      <c r="F108" s="194"/>
      <c r="G108" s="288"/>
      <c r="H108" s="288"/>
      <c r="I108" s="96">
        <f>J100*E108</f>
        <v>903.8359405315218</v>
      </c>
      <c r="J108" s="204"/>
      <c r="K108" s="204"/>
      <c r="L108" s="11"/>
    </row>
    <row r="109" spans="1:12" s="37" customFormat="1" ht="13.5">
      <c r="A109" s="296"/>
      <c r="B109" s="293"/>
      <c r="C109" s="293"/>
      <c r="D109" s="99" t="str">
        <f>Data!B7</f>
        <v>40</v>
      </c>
      <c r="E109" s="96">
        <f>Data!D7</f>
        <v>1810</v>
      </c>
      <c r="F109" s="194"/>
      <c r="G109" s="288"/>
      <c r="H109" s="288"/>
      <c r="I109" s="96">
        <f>J100*E109</f>
        <v>856.5146871005521</v>
      </c>
      <c r="J109" s="204"/>
      <c r="K109" s="204"/>
      <c r="L109" s="11"/>
    </row>
    <row r="110" spans="1:12" s="37" customFormat="1" ht="13.5">
      <c r="A110" s="296"/>
      <c r="B110" s="293"/>
      <c r="C110" s="293"/>
      <c r="D110" s="99" t="str">
        <f>Data!B8</f>
        <v>50</v>
      </c>
      <c r="E110" s="96">
        <f>Data!D8</f>
        <v>1710</v>
      </c>
      <c r="F110" s="194"/>
      <c r="G110" s="288"/>
      <c r="H110" s="288"/>
      <c r="I110" s="96">
        <f>J100*E110</f>
        <v>809.1934336695823</v>
      </c>
      <c r="J110" s="204"/>
      <c r="K110" s="204"/>
      <c r="L110" s="11"/>
    </row>
    <row r="111" spans="1:12" s="37" customFormat="1" ht="15" thickBot="1">
      <c r="A111" s="297"/>
      <c r="B111" s="294"/>
      <c r="C111" s="294"/>
      <c r="D111" s="99" t="str">
        <f>Data!B9</f>
        <v>100</v>
      </c>
      <c r="E111" s="96">
        <f>Data!D9</f>
        <v>7900</v>
      </c>
      <c r="F111" s="195"/>
      <c r="G111" s="289"/>
      <c r="H111" s="289"/>
      <c r="I111" s="97">
        <f>J100*E111</f>
        <v>3738.3790210466086</v>
      </c>
      <c r="J111" s="205"/>
      <c r="K111" s="205"/>
      <c r="L111" s="11"/>
    </row>
    <row r="112" spans="1:12" s="37" customFormat="1" ht="15" thickTop="1">
      <c r="A112" s="290">
        <v>5</v>
      </c>
      <c r="B112" s="133">
        <v>1</v>
      </c>
      <c r="C112" s="133">
        <v>229</v>
      </c>
      <c r="D112" s="134" t="str">
        <f>Data!$B$4</f>
        <v>10</v>
      </c>
      <c r="E112" s="122">
        <f>Data!$D$4</f>
        <v>2080</v>
      </c>
      <c r="F112" s="122">
        <f>SUM(E112)</f>
        <v>2080</v>
      </c>
      <c r="G112" s="133">
        <v>31.8</v>
      </c>
      <c r="H112" s="133">
        <f>G112*C112</f>
        <v>7282.2</v>
      </c>
      <c r="I112" s="122">
        <f>J106*E112</f>
        <v>974.5588861551742</v>
      </c>
      <c r="J112" s="123">
        <f>I112/(F112+H112)</f>
        <v>0.10409507232863793</v>
      </c>
      <c r="K112" s="220">
        <f>J133</f>
        <v>0.7158618991243537</v>
      </c>
      <c r="L112" s="264" t="s">
        <v>20</v>
      </c>
    </row>
    <row r="113" spans="1:12" s="37" customFormat="1" ht="13.5">
      <c r="A113" s="291"/>
      <c r="B113" s="234">
        <v>2</v>
      </c>
      <c r="C113" s="234">
        <v>31</v>
      </c>
      <c r="D113" s="79" t="str">
        <f>Data!$B$4</f>
        <v>10</v>
      </c>
      <c r="E113" s="78">
        <f>Data!$D$4</f>
        <v>2080</v>
      </c>
      <c r="F113" s="179">
        <f>SUM(E113:E114)</f>
        <v>4070</v>
      </c>
      <c r="G113" s="284">
        <v>23.22</v>
      </c>
      <c r="H113" s="284">
        <f>G113*C113</f>
        <v>719.8199999999999</v>
      </c>
      <c r="I113" s="78">
        <f>J112*E113</f>
        <v>216.5177504435669</v>
      </c>
      <c r="J113" s="207">
        <f>SUM(I113:I114)/(F113+H113)</f>
        <v>0.2398645926685112</v>
      </c>
      <c r="K113" s="208"/>
      <c r="L113" s="264"/>
    </row>
    <row r="114" spans="1:12" s="37" customFormat="1" ht="13.5">
      <c r="A114" s="291"/>
      <c r="B114" s="234"/>
      <c r="C114" s="234"/>
      <c r="D114" s="79" t="str">
        <f>Data!$B$5</f>
        <v>20</v>
      </c>
      <c r="E114" s="78">
        <f>Data!$D$5</f>
        <v>1990</v>
      </c>
      <c r="F114" s="189"/>
      <c r="G114" s="237"/>
      <c r="H114" s="237"/>
      <c r="I114" s="78">
        <f>J106*E114</f>
        <v>932.3904728119214</v>
      </c>
      <c r="J114" s="209"/>
      <c r="K114" s="208"/>
      <c r="L114" s="264"/>
    </row>
    <row r="115" spans="1:12" s="37" customFormat="1" ht="13.5">
      <c r="A115" s="291"/>
      <c r="B115" s="234">
        <v>3</v>
      </c>
      <c r="C115" s="234">
        <v>15</v>
      </c>
      <c r="D115" s="79" t="str">
        <f>Data!$B$4</f>
        <v>10</v>
      </c>
      <c r="E115" s="78">
        <f>Data!$D$4</f>
        <v>2080</v>
      </c>
      <c r="F115" s="179">
        <f>SUM(E115:E117)</f>
        <v>5980</v>
      </c>
      <c r="G115" s="284">
        <v>17.9</v>
      </c>
      <c r="H115" s="284">
        <f>G115*C115</f>
        <v>268.5</v>
      </c>
      <c r="I115" s="78">
        <f>J113*E115</f>
        <v>498.9183527505033</v>
      </c>
      <c r="J115" s="207">
        <f>SUM(I115:I117)/(F115+H115)</f>
        <v>0.29945688259420195</v>
      </c>
      <c r="K115" s="208"/>
      <c r="L115" s="264"/>
    </row>
    <row r="116" spans="1:12" s="37" customFormat="1" ht="13.5">
      <c r="A116" s="291"/>
      <c r="B116" s="234"/>
      <c r="C116" s="234"/>
      <c r="D116" s="79" t="str">
        <f>Data!$B$5</f>
        <v>20</v>
      </c>
      <c r="E116" s="78">
        <f>Data!$D$5</f>
        <v>1990</v>
      </c>
      <c r="F116" s="180"/>
      <c r="G116" s="285"/>
      <c r="H116" s="285"/>
      <c r="I116" s="78">
        <f>J113*E116</f>
        <v>477.3305394103373</v>
      </c>
      <c r="J116" s="208"/>
      <c r="K116" s="208"/>
      <c r="L116" s="264"/>
    </row>
    <row r="117" spans="1:12" s="37" customFormat="1" ht="13.5">
      <c r="A117" s="291"/>
      <c r="B117" s="234"/>
      <c r="C117" s="234"/>
      <c r="D117" s="79" t="str">
        <f>Data!$B$6</f>
        <v>30</v>
      </c>
      <c r="E117" s="78">
        <f>Data!$D$6</f>
        <v>1910</v>
      </c>
      <c r="F117" s="189"/>
      <c r="G117" s="237"/>
      <c r="H117" s="237"/>
      <c r="I117" s="78">
        <f>J106*E117</f>
        <v>894.9074387290301</v>
      </c>
      <c r="J117" s="209"/>
      <c r="K117" s="208"/>
      <c r="L117" s="264"/>
    </row>
    <row r="118" spans="1:12" s="37" customFormat="1" ht="13.5">
      <c r="A118" s="291"/>
      <c r="B118" s="234">
        <v>4</v>
      </c>
      <c r="C118" s="234">
        <v>16</v>
      </c>
      <c r="D118" s="79" t="str">
        <f>Data!$B$4</f>
        <v>10</v>
      </c>
      <c r="E118" s="78">
        <f>Data!$D$4</f>
        <v>2080</v>
      </c>
      <c r="F118" s="179">
        <f>SUM(E118:E121)</f>
        <v>7790</v>
      </c>
      <c r="G118" s="284">
        <v>12.5</v>
      </c>
      <c r="H118" s="284">
        <f>G118*C118</f>
        <v>200</v>
      </c>
      <c r="I118" s="78">
        <f>J115*E118</f>
        <v>622.8703157959401</v>
      </c>
      <c r="J118" s="207">
        <f>SUM(I118:I121)/(F118+H118)</f>
        <v>0.3302635549485286</v>
      </c>
      <c r="K118" s="208"/>
      <c r="L118" s="264"/>
    </row>
    <row r="119" spans="1:12" s="37" customFormat="1" ht="13.5">
      <c r="A119" s="291"/>
      <c r="B119" s="234"/>
      <c r="C119" s="234"/>
      <c r="D119" s="79" t="str">
        <f>Data!$B$5</f>
        <v>20</v>
      </c>
      <c r="E119" s="78">
        <f>Data!$D$5</f>
        <v>1990</v>
      </c>
      <c r="F119" s="180"/>
      <c r="G119" s="285"/>
      <c r="H119" s="285"/>
      <c r="I119" s="78">
        <f>J115*E119</f>
        <v>595.9191963624619</v>
      </c>
      <c r="J119" s="208"/>
      <c r="K119" s="208"/>
      <c r="L119" s="264"/>
    </row>
    <row r="120" spans="1:12" s="37" customFormat="1" ht="13.5">
      <c r="A120" s="291"/>
      <c r="B120" s="234"/>
      <c r="C120" s="234"/>
      <c r="D120" s="79" t="str">
        <f>Data!$B$6</f>
        <v>30</v>
      </c>
      <c r="E120" s="78">
        <f>Data!$D$6</f>
        <v>1910</v>
      </c>
      <c r="F120" s="180"/>
      <c r="G120" s="285"/>
      <c r="H120" s="285"/>
      <c r="I120" s="78">
        <f>J115*E120</f>
        <v>571.9626457549257</v>
      </c>
      <c r="J120" s="208"/>
      <c r="K120" s="208"/>
      <c r="L120" s="264"/>
    </row>
    <row r="121" spans="1:12" s="37" customFormat="1" ht="13.5">
      <c r="A121" s="291"/>
      <c r="B121" s="234"/>
      <c r="C121" s="234"/>
      <c r="D121" s="79" t="str">
        <f>Data!$B$7</f>
        <v>40</v>
      </c>
      <c r="E121" s="78">
        <f>Data!$D$7</f>
        <v>1810</v>
      </c>
      <c r="F121" s="189"/>
      <c r="G121" s="237"/>
      <c r="H121" s="237"/>
      <c r="I121" s="78">
        <f>J106*E121</f>
        <v>848.053646125416</v>
      </c>
      <c r="J121" s="209"/>
      <c r="K121" s="208"/>
      <c r="L121" s="264"/>
    </row>
    <row r="122" spans="1:12" s="37" customFormat="1" ht="13.5">
      <c r="A122" s="291"/>
      <c r="B122" s="234">
        <v>5</v>
      </c>
      <c r="C122" s="234">
        <v>45</v>
      </c>
      <c r="D122" s="79" t="str">
        <f>Data!$B$4</f>
        <v>10</v>
      </c>
      <c r="E122" s="78">
        <f>Data!$D$4</f>
        <v>2080</v>
      </c>
      <c r="F122" s="179">
        <f>SUM(E122:E126)</f>
        <v>9500</v>
      </c>
      <c r="G122" s="284">
        <v>12.62</v>
      </c>
      <c r="H122" s="179">
        <f>G122*C122</f>
        <v>567.9</v>
      </c>
      <c r="I122" s="78">
        <f>J118*E122</f>
        <v>686.9481942929395</v>
      </c>
      <c r="J122" s="207">
        <f>SUM(I122:I126)/(F122+H122)</f>
        <v>0.33511983100456294</v>
      </c>
      <c r="K122" s="208"/>
      <c r="L122" s="264"/>
    </row>
    <row r="123" spans="1:12" s="37" customFormat="1" ht="13.5">
      <c r="A123" s="291"/>
      <c r="B123" s="234"/>
      <c r="C123" s="234"/>
      <c r="D123" s="79" t="str">
        <f>Data!$B$5</f>
        <v>20</v>
      </c>
      <c r="E123" s="78">
        <f>Data!$D$5</f>
        <v>1990</v>
      </c>
      <c r="F123" s="180"/>
      <c r="G123" s="285"/>
      <c r="H123" s="180"/>
      <c r="I123" s="78">
        <f>J118*E123</f>
        <v>657.2244743475719</v>
      </c>
      <c r="J123" s="208"/>
      <c r="K123" s="208"/>
      <c r="L123" s="264"/>
    </row>
    <row r="124" spans="1:12" s="37" customFormat="1" ht="13.5">
      <c r="A124" s="291"/>
      <c r="B124" s="234"/>
      <c r="C124" s="234"/>
      <c r="D124" s="79" t="str">
        <f>Data!$B$6</f>
        <v>30</v>
      </c>
      <c r="E124" s="78">
        <f>Data!$D$6</f>
        <v>1910</v>
      </c>
      <c r="F124" s="180"/>
      <c r="G124" s="285"/>
      <c r="H124" s="180"/>
      <c r="I124" s="78">
        <f>J118*E124</f>
        <v>630.8033899516896</v>
      </c>
      <c r="J124" s="208"/>
      <c r="K124" s="208"/>
      <c r="L124" s="264"/>
    </row>
    <row r="125" spans="1:12" s="37" customFormat="1" ht="13.5">
      <c r="A125" s="291"/>
      <c r="B125" s="234"/>
      <c r="C125" s="234"/>
      <c r="D125" s="79" t="str">
        <f>Data!$B$7</f>
        <v>40</v>
      </c>
      <c r="E125" s="78">
        <f>Data!$D$7</f>
        <v>1810</v>
      </c>
      <c r="F125" s="180"/>
      <c r="G125" s="285"/>
      <c r="H125" s="180"/>
      <c r="I125" s="78">
        <f>J118*E125</f>
        <v>597.7770344568368</v>
      </c>
      <c r="J125" s="208"/>
      <c r="K125" s="208"/>
      <c r="L125" s="264"/>
    </row>
    <row r="126" spans="1:12" s="37" customFormat="1" ht="13.5">
      <c r="A126" s="291"/>
      <c r="B126" s="234"/>
      <c r="C126" s="234"/>
      <c r="D126" s="79" t="str">
        <f>Data!$B$8</f>
        <v>50</v>
      </c>
      <c r="E126" s="78">
        <f>Data!$D$8</f>
        <v>1710</v>
      </c>
      <c r="F126" s="189"/>
      <c r="G126" s="237"/>
      <c r="H126" s="189"/>
      <c r="I126" s="78">
        <f>J106*E126</f>
        <v>801.1998535218019</v>
      </c>
      <c r="J126" s="209"/>
      <c r="K126" s="208"/>
      <c r="L126" s="264"/>
    </row>
    <row r="127" spans="1:12" s="37" customFormat="1" ht="13.5">
      <c r="A127" s="291"/>
      <c r="B127" s="234">
        <v>6</v>
      </c>
      <c r="C127" s="234">
        <v>15</v>
      </c>
      <c r="D127" s="79" t="str">
        <f>Data!$B$4</f>
        <v>10</v>
      </c>
      <c r="E127" s="78">
        <f>Data!$D$4</f>
        <v>2080</v>
      </c>
      <c r="F127" s="179">
        <f>SUM(E127:E132)</f>
        <v>17400</v>
      </c>
      <c r="G127" s="284">
        <v>12.4</v>
      </c>
      <c r="H127" s="284">
        <f>G127*C127</f>
        <v>186</v>
      </c>
      <c r="I127" s="78">
        <f>J122*E127</f>
        <v>697.0492484894909</v>
      </c>
      <c r="J127" s="207">
        <f>SUM(I127:I132)/(F127+H127)</f>
        <v>0.3915096104986276</v>
      </c>
      <c r="K127" s="208"/>
      <c r="L127" s="264"/>
    </row>
    <row r="128" spans="1:12" s="37" customFormat="1" ht="13.5">
      <c r="A128" s="291"/>
      <c r="B128" s="234"/>
      <c r="C128" s="234"/>
      <c r="D128" s="79" t="str">
        <f>Data!$B$5</f>
        <v>20</v>
      </c>
      <c r="E128" s="78">
        <f>Data!$D$5</f>
        <v>1990</v>
      </c>
      <c r="F128" s="180"/>
      <c r="G128" s="285"/>
      <c r="H128" s="285"/>
      <c r="I128" s="78">
        <f>J122*E128</f>
        <v>666.8884636990803</v>
      </c>
      <c r="J128" s="208"/>
      <c r="K128" s="208"/>
      <c r="L128" s="264"/>
    </row>
    <row r="129" spans="1:12" s="37" customFormat="1" ht="13.5">
      <c r="A129" s="291"/>
      <c r="B129" s="234"/>
      <c r="C129" s="234"/>
      <c r="D129" s="79" t="str">
        <f>Data!$B$6</f>
        <v>30</v>
      </c>
      <c r="E129" s="78">
        <f>Data!$D$6</f>
        <v>1910</v>
      </c>
      <c r="F129" s="180"/>
      <c r="G129" s="285"/>
      <c r="H129" s="285"/>
      <c r="I129" s="78">
        <f>J122*E129</f>
        <v>640.0788772187152</v>
      </c>
      <c r="J129" s="208"/>
      <c r="K129" s="208"/>
      <c r="L129" s="264"/>
    </row>
    <row r="130" spans="1:12" s="37" customFormat="1" ht="13.5">
      <c r="A130" s="291"/>
      <c r="B130" s="234"/>
      <c r="C130" s="234"/>
      <c r="D130" s="79" t="str">
        <f>Data!$B$7</f>
        <v>40</v>
      </c>
      <c r="E130" s="78">
        <f>Data!$D$7</f>
        <v>1810</v>
      </c>
      <c r="F130" s="180"/>
      <c r="G130" s="285"/>
      <c r="H130" s="285"/>
      <c r="I130" s="78">
        <f>J122*E130</f>
        <v>606.5668941182589</v>
      </c>
      <c r="J130" s="208"/>
      <c r="K130" s="208"/>
      <c r="L130" s="264"/>
    </row>
    <row r="131" spans="1:12" s="37" customFormat="1" ht="13.5">
      <c r="A131" s="291"/>
      <c r="B131" s="234"/>
      <c r="C131" s="234"/>
      <c r="D131" s="79" t="str">
        <f>Data!$B$8</f>
        <v>50</v>
      </c>
      <c r="E131" s="78">
        <f>Data!$D$8</f>
        <v>1710</v>
      </c>
      <c r="F131" s="180"/>
      <c r="G131" s="285"/>
      <c r="H131" s="285"/>
      <c r="I131" s="78">
        <f>J122*E131</f>
        <v>573.0549110178026</v>
      </c>
      <c r="J131" s="208"/>
      <c r="K131" s="208"/>
      <c r="L131" s="264"/>
    </row>
    <row r="132" spans="1:12" s="37" customFormat="1" ht="13.5">
      <c r="A132" s="291"/>
      <c r="B132" s="234"/>
      <c r="C132" s="234"/>
      <c r="D132" s="79" t="str">
        <f>Data!$B$9</f>
        <v>100</v>
      </c>
      <c r="E132" s="78">
        <f>Data!$D$9</f>
        <v>7900</v>
      </c>
      <c r="F132" s="189"/>
      <c r="G132" s="237"/>
      <c r="H132" s="237"/>
      <c r="I132" s="78">
        <f>J106*E132</f>
        <v>3701.449615685517</v>
      </c>
      <c r="J132" s="209"/>
      <c r="K132" s="208"/>
      <c r="L132" s="264"/>
    </row>
    <row r="133" spans="1:12" s="37" customFormat="1" ht="13.5">
      <c r="A133" s="291"/>
      <c r="B133" s="284" t="s">
        <v>19</v>
      </c>
      <c r="C133" s="284">
        <v>14</v>
      </c>
      <c r="D133" s="79" t="str">
        <f>Data!$B$4</f>
        <v>10</v>
      </c>
      <c r="E133" s="78">
        <f>Data!$D$4</f>
        <v>2080</v>
      </c>
      <c r="F133" s="179">
        <f>SUM(E133:E139)</f>
        <v>37700</v>
      </c>
      <c r="G133" s="284">
        <v>12.4</v>
      </c>
      <c r="H133" s="179">
        <f>G133*C133</f>
        <v>173.6</v>
      </c>
      <c r="I133" s="78">
        <f>J127*E133</f>
        <v>814.3399898371454</v>
      </c>
      <c r="J133" s="207">
        <f>SUM(I133:I139)/(F133+H133)</f>
        <v>0.7158618991243537</v>
      </c>
      <c r="K133" s="208"/>
      <c r="L133" s="264"/>
    </row>
    <row r="134" spans="1:12" s="37" customFormat="1" ht="13.5">
      <c r="A134" s="291"/>
      <c r="B134" s="285"/>
      <c r="C134" s="285"/>
      <c r="D134" s="79" t="str">
        <f>Data!$B$5</f>
        <v>20</v>
      </c>
      <c r="E134" s="78">
        <f>Data!$D$5</f>
        <v>1990</v>
      </c>
      <c r="F134" s="180"/>
      <c r="G134" s="285"/>
      <c r="H134" s="180"/>
      <c r="I134" s="78">
        <f>J127*E134</f>
        <v>779.1041248922689</v>
      </c>
      <c r="J134" s="208"/>
      <c r="K134" s="208"/>
      <c r="L134" s="264"/>
    </row>
    <row r="135" spans="1:12" s="37" customFormat="1" ht="13.5">
      <c r="A135" s="291"/>
      <c r="B135" s="285"/>
      <c r="C135" s="285"/>
      <c r="D135" s="79" t="str">
        <f>Data!$B$6</f>
        <v>30</v>
      </c>
      <c r="E135" s="78">
        <f>Data!$D$6</f>
        <v>1910</v>
      </c>
      <c r="F135" s="180"/>
      <c r="G135" s="285"/>
      <c r="H135" s="180"/>
      <c r="I135" s="78">
        <f>J127*E135</f>
        <v>747.7833560523787</v>
      </c>
      <c r="J135" s="208"/>
      <c r="K135" s="208"/>
      <c r="L135" s="264"/>
    </row>
    <row r="136" spans="1:12" s="37" customFormat="1" ht="13.5">
      <c r="A136" s="291"/>
      <c r="B136" s="285"/>
      <c r="C136" s="285"/>
      <c r="D136" s="79" t="str">
        <f>Data!$B$7</f>
        <v>40</v>
      </c>
      <c r="E136" s="78">
        <f>Data!$D$7</f>
        <v>1810</v>
      </c>
      <c r="F136" s="180"/>
      <c r="G136" s="285"/>
      <c r="H136" s="180"/>
      <c r="I136" s="78">
        <f>J127*E136</f>
        <v>708.632395002516</v>
      </c>
      <c r="J136" s="208"/>
      <c r="K136" s="208"/>
      <c r="L136" s="264"/>
    </row>
    <row r="137" spans="1:12" s="37" customFormat="1" ht="13.5">
      <c r="A137" s="291"/>
      <c r="B137" s="285"/>
      <c r="C137" s="285"/>
      <c r="D137" s="79" t="str">
        <f>Data!$B$8</f>
        <v>50</v>
      </c>
      <c r="E137" s="78">
        <f>Data!$D$8</f>
        <v>1710</v>
      </c>
      <c r="F137" s="180"/>
      <c r="G137" s="285"/>
      <c r="H137" s="180"/>
      <c r="I137" s="78">
        <f>J127*E137</f>
        <v>669.4814339526532</v>
      </c>
      <c r="J137" s="208"/>
      <c r="K137" s="208"/>
      <c r="L137" s="264"/>
    </row>
    <row r="138" spans="1:12" s="37" customFormat="1" ht="13.5">
      <c r="A138" s="291"/>
      <c r="B138" s="285"/>
      <c r="C138" s="285"/>
      <c r="D138" s="79" t="str">
        <f>Data!$B$9</f>
        <v>100</v>
      </c>
      <c r="E138" s="78">
        <f>Data!$D$9</f>
        <v>7900</v>
      </c>
      <c r="F138" s="180"/>
      <c r="G138" s="285"/>
      <c r="H138" s="180"/>
      <c r="I138" s="126">
        <f>J127*E138</f>
        <v>3092.9259229391578</v>
      </c>
      <c r="J138" s="208"/>
      <c r="K138" s="208"/>
      <c r="L138" s="264"/>
    </row>
    <row r="139" spans="1:12" s="37" customFormat="1" ht="15" thickBot="1">
      <c r="A139" s="291"/>
      <c r="B139" s="286"/>
      <c r="C139" s="286"/>
      <c r="D139" s="137" t="str">
        <f>Data!$B$10</f>
        <v>370</v>
      </c>
      <c r="E139" s="81">
        <f>Data!$D$10</f>
        <v>20300</v>
      </c>
      <c r="F139" s="181"/>
      <c r="G139" s="286"/>
      <c r="H139" s="181"/>
      <c r="I139" s="81">
        <f>E139</f>
        <v>20300</v>
      </c>
      <c r="J139" s="219"/>
      <c r="K139" s="219"/>
      <c r="L139" s="264"/>
    </row>
    <row r="140" spans="1:12" s="37" customFormat="1" ht="15" thickTop="1">
      <c r="A140" s="295">
        <v>6</v>
      </c>
      <c r="B140" s="101">
        <v>1</v>
      </c>
      <c r="C140" s="101">
        <v>229</v>
      </c>
      <c r="D140" s="94" t="str">
        <f>Data!$B$4</f>
        <v>10</v>
      </c>
      <c r="E140" s="103">
        <f>Data!$D$4</f>
        <v>2080</v>
      </c>
      <c r="F140" s="103">
        <f>SUM(E140)</f>
        <v>2080</v>
      </c>
      <c r="G140" s="101">
        <v>31.8</v>
      </c>
      <c r="H140" s="101">
        <f>G140*C140</f>
        <v>7282.2</v>
      </c>
      <c r="I140" s="96">
        <f>J133*E140</f>
        <v>1488.9927501786558</v>
      </c>
      <c r="J140" s="105">
        <f>I140/(F140+H140)</f>
        <v>0.15904304011649567</v>
      </c>
      <c r="K140" s="199">
        <f>(J161*Data!E9+J133*I139)/Data!E10</f>
        <v>0.6588167781892043</v>
      </c>
      <c r="L140" s="11"/>
    </row>
    <row r="141" spans="1:12" s="37" customFormat="1" ht="13.5">
      <c r="A141" s="296"/>
      <c r="B141" s="293">
        <v>2</v>
      </c>
      <c r="C141" s="293">
        <v>31</v>
      </c>
      <c r="D141" s="99" t="str">
        <f>Data!$B$4</f>
        <v>10</v>
      </c>
      <c r="E141" s="103">
        <f>Data!$D$4</f>
        <v>2080</v>
      </c>
      <c r="F141" s="197">
        <f>SUM(E141:E142)</f>
        <v>4070</v>
      </c>
      <c r="G141" s="287">
        <v>23.22</v>
      </c>
      <c r="H141" s="287">
        <f>G141*C141</f>
        <v>719.8199999999999</v>
      </c>
      <c r="I141" s="96">
        <f>J140*E141</f>
        <v>330.809523442311</v>
      </c>
      <c r="J141" s="282">
        <f>SUM(I141:I142)/(F141+H141)</f>
        <v>0.36648030671294013</v>
      </c>
      <c r="K141" s="204"/>
      <c r="L141" s="11"/>
    </row>
    <row r="142" spans="1:12" s="37" customFormat="1" ht="13.5">
      <c r="A142" s="296"/>
      <c r="B142" s="293"/>
      <c r="C142" s="293"/>
      <c r="D142" s="99" t="str">
        <f>Data!$B$5</f>
        <v>20</v>
      </c>
      <c r="E142" s="96">
        <f>Data!$D$5</f>
        <v>1990</v>
      </c>
      <c r="F142" s="198"/>
      <c r="G142" s="244"/>
      <c r="H142" s="244"/>
      <c r="I142" s="96">
        <f>J133*E142</f>
        <v>1424.5651792574638</v>
      </c>
      <c r="J142" s="282"/>
      <c r="K142" s="204"/>
      <c r="L142" s="11"/>
    </row>
    <row r="143" spans="1:12" s="37" customFormat="1" ht="13.5">
      <c r="A143" s="296"/>
      <c r="B143" s="293">
        <v>3</v>
      </c>
      <c r="C143" s="293">
        <v>15</v>
      </c>
      <c r="D143" s="99" t="str">
        <f>Data!$B$4</f>
        <v>10</v>
      </c>
      <c r="E143" s="103">
        <f>Data!$D$4</f>
        <v>2080</v>
      </c>
      <c r="F143" s="197">
        <f>SUM(E143:E145)</f>
        <v>5980</v>
      </c>
      <c r="G143" s="287">
        <v>17.9</v>
      </c>
      <c r="H143" s="287">
        <f>G143*C143</f>
        <v>268.5</v>
      </c>
      <c r="I143" s="96">
        <f>J141*E143</f>
        <v>762.2790379629155</v>
      </c>
      <c r="J143" s="282">
        <f>SUM(I143:I145)/(F143+H143)</f>
        <v>0.45752917910685476</v>
      </c>
      <c r="K143" s="204"/>
      <c r="L143" s="11"/>
    </row>
    <row r="144" spans="1:12" s="37" customFormat="1" ht="13.5">
      <c r="A144" s="296"/>
      <c r="B144" s="293"/>
      <c r="C144" s="293"/>
      <c r="D144" s="99" t="str">
        <f>Data!$B$5</f>
        <v>20</v>
      </c>
      <c r="E144" s="96">
        <f>Data!$D$5</f>
        <v>1990</v>
      </c>
      <c r="F144" s="194"/>
      <c r="G144" s="288"/>
      <c r="H144" s="288"/>
      <c r="I144" s="96">
        <f>J141*E144</f>
        <v>729.2958103587508</v>
      </c>
      <c r="J144" s="282"/>
      <c r="K144" s="204"/>
      <c r="L144" s="11"/>
    </row>
    <row r="145" spans="1:12" s="37" customFormat="1" ht="13.5">
      <c r="A145" s="296"/>
      <c r="B145" s="293"/>
      <c r="C145" s="293"/>
      <c r="D145" s="99" t="str">
        <f>Data!$B$6</f>
        <v>30</v>
      </c>
      <c r="E145" s="96">
        <f>Data!$D$6</f>
        <v>1910</v>
      </c>
      <c r="F145" s="198"/>
      <c r="G145" s="244"/>
      <c r="H145" s="244"/>
      <c r="I145" s="96">
        <f>J133*E145</f>
        <v>1367.2962273275157</v>
      </c>
      <c r="J145" s="282"/>
      <c r="K145" s="204"/>
      <c r="L145" s="11"/>
    </row>
    <row r="146" spans="1:12" s="37" customFormat="1" ht="13.5">
      <c r="A146" s="296"/>
      <c r="B146" s="293">
        <v>4</v>
      </c>
      <c r="C146" s="293">
        <v>16</v>
      </c>
      <c r="D146" s="99" t="str">
        <f>Data!$B$4</f>
        <v>10</v>
      </c>
      <c r="E146" s="103">
        <f>Data!$D$4</f>
        <v>2080</v>
      </c>
      <c r="F146" s="197">
        <f>SUM(E146:E149)</f>
        <v>7790</v>
      </c>
      <c r="G146" s="287">
        <v>12.5</v>
      </c>
      <c r="H146" s="287">
        <f>G146*C146</f>
        <v>200</v>
      </c>
      <c r="I146" s="96">
        <f>J143*E146</f>
        <v>951.660692542258</v>
      </c>
      <c r="J146" s="282">
        <f>SUM(I146:I149)/(F146+H146)</f>
        <v>0.5045975630130253</v>
      </c>
      <c r="K146" s="204"/>
      <c r="L146" s="11"/>
    </row>
    <row r="147" spans="1:12" s="37" customFormat="1" ht="13.5">
      <c r="A147" s="296"/>
      <c r="B147" s="293"/>
      <c r="C147" s="293"/>
      <c r="D147" s="99" t="str">
        <f>Data!$B$5</f>
        <v>20</v>
      </c>
      <c r="E147" s="96">
        <f>Data!$D$5</f>
        <v>1990</v>
      </c>
      <c r="F147" s="194"/>
      <c r="G147" s="288"/>
      <c r="H147" s="288"/>
      <c r="I147" s="96">
        <f>J143*E147</f>
        <v>910.483066422641</v>
      </c>
      <c r="J147" s="282"/>
      <c r="K147" s="204"/>
      <c r="L147" s="11"/>
    </row>
    <row r="148" spans="1:12" s="37" customFormat="1" ht="13.5">
      <c r="A148" s="296"/>
      <c r="B148" s="293"/>
      <c r="C148" s="293"/>
      <c r="D148" s="99" t="str">
        <f>Data!$B$6</f>
        <v>30</v>
      </c>
      <c r="E148" s="96">
        <f>Data!$D$6</f>
        <v>1910</v>
      </c>
      <c r="F148" s="194"/>
      <c r="G148" s="288"/>
      <c r="H148" s="288"/>
      <c r="I148" s="96">
        <f>J143*E148</f>
        <v>873.8807320940925</v>
      </c>
      <c r="J148" s="282"/>
      <c r="K148" s="204"/>
      <c r="L148" s="11"/>
    </row>
    <row r="149" spans="1:12" s="37" customFormat="1" ht="13.5">
      <c r="A149" s="296"/>
      <c r="B149" s="293"/>
      <c r="C149" s="293"/>
      <c r="D149" s="99" t="str">
        <f>Data!$B$7</f>
        <v>40</v>
      </c>
      <c r="E149" s="96">
        <f>Data!$D$7</f>
        <v>1810</v>
      </c>
      <c r="F149" s="198"/>
      <c r="G149" s="244"/>
      <c r="H149" s="244"/>
      <c r="I149" s="96">
        <f>J133*E149</f>
        <v>1295.7100374150803</v>
      </c>
      <c r="J149" s="282"/>
      <c r="K149" s="204"/>
      <c r="L149" s="11"/>
    </row>
    <row r="150" spans="1:12" s="37" customFormat="1" ht="13.5">
      <c r="A150" s="296"/>
      <c r="B150" s="293">
        <v>5</v>
      </c>
      <c r="C150" s="293">
        <v>45</v>
      </c>
      <c r="D150" s="99" t="str">
        <f>Data!$B$4</f>
        <v>10</v>
      </c>
      <c r="E150" s="103">
        <f>Data!$D$4</f>
        <v>2080</v>
      </c>
      <c r="F150" s="197">
        <f>SUM(E150:E154)</f>
        <v>9500</v>
      </c>
      <c r="G150" s="287">
        <v>12.62</v>
      </c>
      <c r="H150" s="197">
        <f>G150*C150</f>
        <v>567.9</v>
      </c>
      <c r="I150" s="96">
        <f>J146*E150</f>
        <v>1049.5629310670927</v>
      </c>
      <c r="J150" s="282">
        <f>SUM(I150:I154)/(F150+H150)</f>
        <v>0.5120172889454715</v>
      </c>
      <c r="K150" s="204"/>
      <c r="L150" s="11"/>
    </row>
    <row r="151" spans="1:12" s="37" customFormat="1" ht="13.5">
      <c r="A151" s="296"/>
      <c r="B151" s="293"/>
      <c r="C151" s="293"/>
      <c r="D151" s="99" t="str">
        <f>Data!$B$5</f>
        <v>20</v>
      </c>
      <c r="E151" s="96">
        <f>Data!$D$5</f>
        <v>1990</v>
      </c>
      <c r="F151" s="194"/>
      <c r="G151" s="288"/>
      <c r="H151" s="194"/>
      <c r="I151" s="96">
        <f>J146*E151</f>
        <v>1004.1491503959203</v>
      </c>
      <c r="J151" s="282"/>
      <c r="K151" s="204"/>
      <c r="L151" s="11"/>
    </row>
    <row r="152" spans="1:12" s="37" customFormat="1" ht="13.5">
      <c r="A152" s="296"/>
      <c r="B152" s="293"/>
      <c r="C152" s="293"/>
      <c r="D152" s="99" t="str">
        <f>Data!$B$6</f>
        <v>30</v>
      </c>
      <c r="E152" s="96">
        <f>Data!$D$6</f>
        <v>1910</v>
      </c>
      <c r="F152" s="194"/>
      <c r="G152" s="288"/>
      <c r="H152" s="194"/>
      <c r="I152" s="96">
        <f>J146*E152</f>
        <v>963.7813453548782</v>
      </c>
      <c r="J152" s="282"/>
      <c r="K152" s="204"/>
      <c r="L152" s="11"/>
    </row>
    <row r="153" spans="1:12" s="37" customFormat="1" ht="13.5">
      <c r="A153" s="296"/>
      <c r="B153" s="293"/>
      <c r="C153" s="293"/>
      <c r="D153" s="99" t="str">
        <f>Data!$B$7</f>
        <v>40</v>
      </c>
      <c r="E153" s="96">
        <f>Data!$D$7</f>
        <v>1810</v>
      </c>
      <c r="F153" s="194"/>
      <c r="G153" s="288"/>
      <c r="H153" s="194"/>
      <c r="I153" s="96">
        <f>J146*E153</f>
        <v>913.3215890535757</v>
      </c>
      <c r="J153" s="282"/>
      <c r="K153" s="204"/>
      <c r="L153" s="11"/>
    </row>
    <row r="154" spans="1:12" s="37" customFormat="1" ht="13.5">
      <c r="A154" s="296"/>
      <c r="B154" s="293"/>
      <c r="C154" s="293"/>
      <c r="D154" s="99" t="str">
        <f>Data!$B$8</f>
        <v>50</v>
      </c>
      <c r="E154" s="96">
        <f>Data!$D$8</f>
        <v>1710</v>
      </c>
      <c r="F154" s="198"/>
      <c r="G154" s="244"/>
      <c r="H154" s="198"/>
      <c r="I154" s="96">
        <f>J133*E154</f>
        <v>1224.1238475026448</v>
      </c>
      <c r="J154" s="282"/>
      <c r="K154" s="204"/>
      <c r="L154" s="11"/>
    </row>
    <row r="155" spans="1:12" s="37" customFormat="1" ht="13.5">
      <c r="A155" s="296"/>
      <c r="B155" s="293">
        <v>6</v>
      </c>
      <c r="C155" s="293">
        <v>15</v>
      </c>
      <c r="D155" s="99" t="str">
        <f>Data!$B$4</f>
        <v>10</v>
      </c>
      <c r="E155" s="103">
        <f>Data!$D$4</f>
        <v>2080</v>
      </c>
      <c r="F155" s="197">
        <f>SUM(E155:E160)</f>
        <v>17400</v>
      </c>
      <c r="G155" s="287">
        <v>12.4</v>
      </c>
      <c r="H155" s="287">
        <f>G155*C155</f>
        <v>186</v>
      </c>
      <c r="I155" s="96">
        <f>J150*E155</f>
        <v>1064.9959610065807</v>
      </c>
      <c r="J155" s="282">
        <f>SUM(I155:I160)/(F155+H155)</f>
        <v>0.5981731632016589</v>
      </c>
      <c r="K155" s="204"/>
      <c r="L155" s="11"/>
    </row>
    <row r="156" spans="1:12" s="37" customFormat="1" ht="13.5">
      <c r="A156" s="296"/>
      <c r="B156" s="293"/>
      <c r="C156" s="293"/>
      <c r="D156" s="99" t="str">
        <f>Data!$B$5</f>
        <v>20</v>
      </c>
      <c r="E156" s="96">
        <f>Data!$D$5</f>
        <v>1990</v>
      </c>
      <c r="F156" s="194"/>
      <c r="G156" s="288"/>
      <c r="H156" s="288"/>
      <c r="I156" s="96">
        <f>J150*E156</f>
        <v>1018.9144050014883</v>
      </c>
      <c r="J156" s="282"/>
      <c r="K156" s="204"/>
      <c r="L156" s="11"/>
    </row>
    <row r="157" spans="1:12" s="37" customFormat="1" ht="13.5">
      <c r="A157" s="296"/>
      <c r="B157" s="293"/>
      <c r="C157" s="293"/>
      <c r="D157" s="99" t="str">
        <f>Data!$B$6</f>
        <v>30</v>
      </c>
      <c r="E157" s="96">
        <f>Data!$D$6</f>
        <v>1910</v>
      </c>
      <c r="F157" s="194"/>
      <c r="G157" s="288"/>
      <c r="H157" s="288"/>
      <c r="I157" s="96">
        <f>J150*E157</f>
        <v>977.9530218858506</v>
      </c>
      <c r="J157" s="282"/>
      <c r="K157" s="204"/>
      <c r="L157" s="11"/>
    </row>
    <row r="158" spans="1:12" s="37" customFormat="1" ht="13.5">
      <c r="A158" s="296"/>
      <c r="B158" s="293"/>
      <c r="C158" s="293"/>
      <c r="D158" s="99" t="str">
        <f>Data!$B$7</f>
        <v>40</v>
      </c>
      <c r="E158" s="96">
        <f>Data!$D$7</f>
        <v>1810</v>
      </c>
      <c r="F158" s="194"/>
      <c r="G158" s="288"/>
      <c r="H158" s="288"/>
      <c r="I158" s="96">
        <f>J150*E158</f>
        <v>926.7512929913034</v>
      </c>
      <c r="J158" s="282"/>
      <c r="K158" s="204"/>
      <c r="L158" s="11"/>
    </row>
    <row r="159" spans="1:12" s="37" customFormat="1" ht="13.5">
      <c r="A159" s="296"/>
      <c r="B159" s="293"/>
      <c r="C159" s="293"/>
      <c r="D159" s="99" t="str">
        <f>Data!$B$8</f>
        <v>50</v>
      </c>
      <c r="E159" s="96">
        <f>Data!$D$8</f>
        <v>1710</v>
      </c>
      <c r="F159" s="194"/>
      <c r="G159" s="288"/>
      <c r="H159" s="288"/>
      <c r="I159" s="96">
        <f>J150*E159</f>
        <v>875.5495640967563</v>
      </c>
      <c r="J159" s="282"/>
      <c r="K159" s="204"/>
      <c r="L159" s="11"/>
    </row>
    <row r="160" spans="1:12" s="37" customFormat="1" ht="13.5">
      <c r="A160" s="296"/>
      <c r="B160" s="293"/>
      <c r="C160" s="293"/>
      <c r="D160" s="99" t="str">
        <f>Data!$B$9</f>
        <v>100</v>
      </c>
      <c r="E160" s="96">
        <f>Data!$D$9</f>
        <v>7900</v>
      </c>
      <c r="F160" s="198"/>
      <c r="G160" s="244"/>
      <c r="H160" s="244"/>
      <c r="I160" s="96">
        <f>J133*E160</f>
        <v>5655.309003082394</v>
      </c>
      <c r="J160" s="282"/>
      <c r="K160" s="204"/>
      <c r="L160" s="11"/>
    </row>
    <row r="161" spans="1:12" s="37" customFormat="1" ht="13.5">
      <c r="A161" s="296"/>
      <c r="B161" s="293" t="s">
        <v>18</v>
      </c>
      <c r="C161" s="293">
        <v>14</v>
      </c>
      <c r="D161" s="99" t="str">
        <f>Data!$B$4</f>
        <v>10</v>
      </c>
      <c r="E161" s="103">
        <f>Data!$D$4</f>
        <v>2080</v>
      </c>
      <c r="F161" s="197">
        <f>SUM(E161:E166)</f>
        <v>17400</v>
      </c>
      <c r="G161" s="287">
        <v>12.4</v>
      </c>
      <c r="H161" s="287">
        <f>G161*C161</f>
        <v>173.6</v>
      </c>
      <c r="I161" s="96">
        <f>J155*E161</f>
        <v>1244.2001794594505</v>
      </c>
      <c r="J161" s="282">
        <f>SUM(I161:I166)/(F161+H161)</f>
        <v>0.5922641370981966</v>
      </c>
      <c r="K161" s="204"/>
      <c r="L161" s="11"/>
    </row>
    <row r="162" spans="1:12" s="37" customFormat="1" ht="13.5">
      <c r="A162" s="296"/>
      <c r="B162" s="293"/>
      <c r="C162" s="293"/>
      <c r="D162" s="99" t="str">
        <f>Data!$B$5</f>
        <v>20</v>
      </c>
      <c r="E162" s="96">
        <f>Data!$D$5</f>
        <v>1990</v>
      </c>
      <c r="F162" s="194"/>
      <c r="G162" s="288"/>
      <c r="H162" s="288"/>
      <c r="I162" s="96">
        <f>J155*E162</f>
        <v>1190.3645947713012</v>
      </c>
      <c r="J162" s="282"/>
      <c r="K162" s="204"/>
      <c r="L162" s="11"/>
    </row>
    <row r="163" spans="1:12" s="37" customFormat="1" ht="13.5">
      <c r="A163" s="296"/>
      <c r="B163" s="293"/>
      <c r="C163" s="293"/>
      <c r="D163" s="99" t="str">
        <f>Data!$B$6</f>
        <v>30</v>
      </c>
      <c r="E163" s="96">
        <f>Data!$D$6</f>
        <v>1910</v>
      </c>
      <c r="F163" s="194"/>
      <c r="G163" s="288"/>
      <c r="H163" s="288"/>
      <c r="I163" s="96">
        <f>J155*E163</f>
        <v>1142.5107417151685</v>
      </c>
      <c r="J163" s="282"/>
      <c r="K163" s="204"/>
      <c r="L163" s="11"/>
    </row>
    <row r="164" spans="1:12" s="37" customFormat="1" ht="13.5">
      <c r="A164" s="296"/>
      <c r="B164" s="293"/>
      <c r="C164" s="293"/>
      <c r="D164" s="99" t="str">
        <f>Data!$B$7</f>
        <v>40</v>
      </c>
      <c r="E164" s="96">
        <f>Data!$D$7</f>
        <v>1810</v>
      </c>
      <c r="F164" s="194"/>
      <c r="G164" s="288"/>
      <c r="H164" s="288"/>
      <c r="I164" s="96">
        <f>J155*E164</f>
        <v>1082.6934253950026</v>
      </c>
      <c r="J164" s="282"/>
      <c r="K164" s="204"/>
      <c r="L164" s="11"/>
    </row>
    <row r="165" spans="1:12" s="37" customFormat="1" ht="13.5">
      <c r="A165" s="296"/>
      <c r="B165" s="293"/>
      <c r="C165" s="293"/>
      <c r="D165" s="99" t="str">
        <f>Data!$B$8</f>
        <v>50</v>
      </c>
      <c r="E165" s="96">
        <f>Data!$D$8</f>
        <v>1710</v>
      </c>
      <c r="F165" s="194"/>
      <c r="G165" s="288"/>
      <c r="H165" s="288"/>
      <c r="I165" s="96">
        <f>J155*E165</f>
        <v>1022.8761090748368</v>
      </c>
      <c r="J165" s="282"/>
      <c r="K165" s="204"/>
      <c r="L165" s="11"/>
    </row>
    <row r="166" spans="1:12" s="37" customFormat="1" ht="15" thickBot="1">
      <c r="A166" s="297"/>
      <c r="B166" s="294"/>
      <c r="C166" s="294"/>
      <c r="D166" s="106" t="str">
        <f>Data!$B$9</f>
        <v>100</v>
      </c>
      <c r="E166" s="107">
        <f>Data!$D$9</f>
        <v>7900</v>
      </c>
      <c r="F166" s="195"/>
      <c r="G166" s="289"/>
      <c r="H166" s="289"/>
      <c r="I166" s="97">
        <f>J155*E166</f>
        <v>4725.567989293106</v>
      </c>
      <c r="J166" s="283"/>
      <c r="K166" s="205"/>
      <c r="L166" s="11"/>
    </row>
    <row r="167" spans="1:12" s="37" customFormat="1" ht="15" thickTop="1">
      <c r="A167" s="290">
        <v>7</v>
      </c>
      <c r="B167" s="136">
        <v>1</v>
      </c>
      <c r="C167" s="136">
        <v>229</v>
      </c>
      <c r="D167" s="134" t="str">
        <f>Data!$B$4</f>
        <v>10</v>
      </c>
      <c r="E167" s="122">
        <f>Data!$D$4</f>
        <v>2080</v>
      </c>
      <c r="F167" s="82">
        <f>SUM(E167)</f>
        <v>2080</v>
      </c>
      <c r="G167" s="136">
        <v>31.8</v>
      </c>
      <c r="H167" s="136">
        <f>G167*C167</f>
        <v>7282.2</v>
      </c>
      <c r="I167" s="82">
        <f>J161*E167</f>
        <v>1231.909405164249</v>
      </c>
      <c r="J167" s="80">
        <f>I167/(F167+H167)</f>
        <v>0.13158332498389788</v>
      </c>
      <c r="K167" s="220">
        <f>(J188*Data!E9+J133*I139)/Data!E10</f>
        <v>0.611620832480059</v>
      </c>
      <c r="L167" s="11"/>
    </row>
    <row r="168" spans="1:12" s="37" customFormat="1" ht="13.5">
      <c r="A168" s="291"/>
      <c r="B168" s="234">
        <v>2</v>
      </c>
      <c r="C168" s="234">
        <v>31</v>
      </c>
      <c r="D168" s="79" t="str">
        <f>Data!$B$4</f>
        <v>10</v>
      </c>
      <c r="E168" s="82">
        <f>Data!$D$4</f>
        <v>2080</v>
      </c>
      <c r="F168" s="179">
        <f>SUM(E168:E169)</f>
        <v>4070</v>
      </c>
      <c r="G168" s="284">
        <v>23.22</v>
      </c>
      <c r="H168" s="284">
        <f>G168*C168</f>
        <v>719.8199999999999</v>
      </c>
      <c r="I168" s="78">
        <f>J167*E168</f>
        <v>273.6933159665076</v>
      </c>
      <c r="J168" s="207">
        <f>SUM(I168:I169)/(F168+H168)</f>
        <v>0.3032053289668336</v>
      </c>
      <c r="K168" s="208"/>
      <c r="L168" s="11"/>
    </row>
    <row r="169" spans="1:12" s="37" customFormat="1" ht="13.5">
      <c r="A169" s="291"/>
      <c r="B169" s="234"/>
      <c r="C169" s="234"/>
      <c r="D169" s="79" t="str">
        <f>Data!$B$5</f>
        <v>20</v>
      </c>
      <c r="E169" s="78">
        <f>Data!$D$5</f>
        <v>1990</v>
      </c>
      <c r="F169" s="189"/>
      <c r="G169" s="237"/>
      <c r="H169" s="237"/>
      <c r="I169" s="78">
        <f>J161*E169</f>
        <v>1178.6056328254112</v>
      </c>
      <c r="J169" s="209"/>
      <c r="K169" s="208"/>
      <c r="L169" s="11"/>
    </row>
    <row r="170" spans="1:12" s="37" customFormat="1" ht="13.5">
      <c r="A170" s="291"/>
      <c r="B170" s="234">
        <v>3</v>
      </c>
      <c r="C170" s="234">
        <v>15</v>
      </c>
      <c r="D170" s="79" t="str">
        <f>Data!$B$4</f>
        <v>10</v>
      </c>
      <c r="E170" s="82">
        <f>Data!$D$4</f>
        <v>2080</v>
      </c>
      <c r="F170" s="179">
        <f>SUM(E170:E172)</f>
        <v>5980</v>
      </c>
      <c r="G170" s="284">
        <v>17.9</v>
      </c>
      <c r="H170" s="284">
        <f>G170*C170</f>
        <v>268.5</v>
      </c>
      <c r="I170" s="78">
        <f>J168*E170</f>
        <v>630.6670842510139</v>
      </c>
      <c r="J170" s="207">
        <f>SUM(I170:I172)/(F170+H170)</f>
        <v>0.3785340786992987</v>
      </c>
      <c r="K170" s="208"/>
      <c r="L170" s="11"/>
    </row>
    <row r="171" spans="1:12" s="37" customFormat="1" ht="13.5">
      <c r="A171" s="291"/>
      <c r="B171" s="234"/>
      <c r="C171" s="234"/>
      <c r="D171" s="79" t="str">
        <f>Data!$B$5</f>
        <v>20</v>
      </c>
      <c r="E171" s="78">
        <f>Data!$D$5</f>
        <v>1990</v>
      </c>
      <c r="F171" s="180"/>
      <c r="G171" s="285"/>
      <c r="H171" s="285"/>
      <c r="I171" s="78">
        <f>J168*E171</f>
        <v>603.3786046439989</v>
      </c>
      <c r="J171" s="208"/>
      <c r="K171" s="208"/>
      <c r="L171" s="11"/>
    </row>
    <row r="172" spans="1:12" s="37" customFormat="1" ht="13.5">
      <c r="A172" s="291"/>
      <c r="B172" s="234"/>
      <c r="C172" s="234"/>
      <c r="D172" s="79" t="str">
        <f>Data!$B$6</f>
        <v>30</v>
      </c>
      <c r="E172" s="78">
        <f>Data!$D$6</f>
        <v>1910</v>
      </c>
      <c r="F172" s="189"/>
      <c r="G172" s="237"/>
      <c r="H172" s="237"/>
      <c r="I172" s="78">
        <f>J161*E172</f>
        <v>1131.2245018575554</v>
      </c>
      <c r="J172" s="209"/>
      <c r="K172" s="208"/>
      <c r="L172" s="11"/>
    </row>
    <row r="173" spans="1:12" s="37" customFormat="1" ht="13.5">
      <c r="A173" s="291"/>
      <c r="B173" s="234">
        <v>4</v>
      </c>
      <c r="C173" s="234">
        <v>16</v>
      </c>
      <c r="D173" s="79" t="str">
        <f>Data!$B$4</f>
        <v>10</v>
      </c>
      <c r="E173" s="82">
        <f>Data!$D$4</f>
        <v>2080</v>
      </c>
      <c r="F173" s="179">
        <f>SUM(E173:E176)</f>
        <v>7790</v>
      </c>
      <c r="G173" s="284">
        <v>12.5</v>
      </c>
      <c r="H173" s="284">
        <f>G173*C173</f>
        <v>200</v>
      </c>
      <c r="I173" s="78">
        <f>J170*E173</f>
        <v>787.3508836945414</v>
      </c>
      <c r="J173" s="207">
        <f>SUM(I173:I176)/(F173+H173)</f>
        <v>0.4174758296332343</v>
      </c>
      <c r="K173" s="208"/>
      <c r="L173" s="11"/>
    </row>
    <row r="174" spans="1:12" s="37" customFormat="1" ht="13.5">
      <c r="A174" s="291"/>
      <c r="B174" s="234"/>
      <c r="C174" s="234"/>
      <c r="D174" s="79" t="str">
        <f>Data!$B$5</f>
        <v>20</v>
      </c>
      <c r="E174" s="78">
        <f>Data!$D$5</f>
        <v>1990</v>
      </c>
      <c r="F174" s="180"/>
      <c r="G174" s="285"/>
      <c r="H174" s="285"/>
      <c r="I174" s="78">
        <f>J170*E174</f>
        <v>753.2828166116045</v>
      </c>
      <c r="J174" s="208"/>
      <c r="K174" s="208"/>
      <c r="L174" s="11"/>
    </row>
    <row r="175" spans="1:12" s="37" customFormat="1" ht="13.5">
      <c r="A175" s="291"/>
      <c r="B175" s="234"/>
      <c r="C175" s="234"/>
      <c r="D175" s="79" t="str">
        <f>Data!$B$6</f>
        <v>30</v>
      </c>
      <c r="E175" s="78">
        <f>Data!$D$6</f>
        <v>1910</v>
      </c>
      <c r="F175" s="180"/>
      <c r="G175" s="285"/>
      <c r="H175" s="285"/>
      <c r="I175" s="78">
        <f>J170*E175</f>
        <v>723.0000903156606</v>
      </c>
      <c r="J175" s="208"/>
      <c r="K175" s="208"/>
      <c r="L175" s="11"/>
    </row>
    <row r="176" spans="1:12" s="37" customFormat="1" ht="13.5">
      <c r="A176" s="291"/>
      <c r="B176" s="234"/>
      <c r="C176" s="234"/>
      <c r="D176" s="79" t="str">
        <f>Data!$B$7</f>
        <v>40</v>
      </c>
      <c r="E176" s="78">
        <f>Data!$D$7</f>
        <v>1810</v>
      </c>
      <c r="F176" s="189"/>
      <c r="G176" s="237"/>
      <c r="H176" s="237"/>
      <c r="I176" s="78">
        <f>J161*E176</f>
        <v>1071.9980881477359</v>
      </c>
      <c r="J176" s="209"/>
      <c r="K176" s="208"/>
      <c r="L176" s="11"/>
    </row>
    <row r="177" spans="1:12" s="37" customFormat="1" ht="13.5">
      <c r="A177" s="291"/>
      <c r="B177" s="234">
        <v>5</v>
      </c>
      <c r="C177" s="234">
        <v>45</v>
      </c>
      <c r="D177" s="79" t="str">
        <f>Data!$B$4</f>
        <v>10</v>
      </c>
      <c r="E177" s="82">
        <f>Data!$D$4</f>
        <v>2080</v>
      </c>
      <c r="F177" s="179">
        <f>SUM(E177:E181)</f>
        <v>9500</v>
      </c>
      <c r="G177" s="284">
        <v>12.62</v>
      </c>
      <c r="H177" s="179">
        <f>G177*C177</f>
        <v>567.9</v>
      </c>
      <c r="I177" s="78">
        <f>J173*E177</f>
        <v>868.3497256371273</v>
      </c>
      <c r="J177" s="207">
        <f>SUM(I177:I181)/(F177+H177)</f>
        <v>0.4236144962982163</v>
      </c>
      <c r="K177" s="208"/>
      <c r="L177" s="11"/>
    </row>
    <row r="178" spans="1:12" s="37" customFormat="1" ht="13.5">
      <c r="A178" s="291"/>
      <c r="B178" s="234"/>
      <c r="C178" s="234"/>
      <c r="D178" s="79" t="str">
        <f>Data!$B$5</f>
        <v>20</v>
      </c>
      <c r="E178" s="78">
        <f>Data!$D$5</f>
        <v>1990</v>
      </c>
      <c r="F178" s="180"/>
      <c r="G178" s="285"/>
      <c r="H178" s="180"/>
      <c r="I178" s="78">
        <f>J173*E178</f>
        <v>830.7769009701362</v>
      </c>
      <c r="J178" s="208"/>
      <c r="K178" s="208"/>
      <c r="L178" s="11"/>
    </row>
    <row r="179" spans="1:12" s="37" customFormat="1" ht="13.5">
      <c r="A179" s="291"/>
      <c r="B179" s="234"/>
      <c r="C179" s="234"/>
      <c r="D179" s="79" t="str">
        <f>Data!$B$6</f>
        <v>30</v>
      </c>
      <c r="E179" s="78">
        <f>Data!$D$6</f>
        <v>1910</v>
      </c>
      <c r="F179" s="180"/>
      <c r="G179" s="285"/>
      <c r="H179" s="180"/>
      <c r="I179" s="78">
        <f>J173*E179</f>
        <v>797.3788345994775</v>
      </c>
      <c r="J179" s="208"/>
      <c r="K179" s="208"/>
      <c r="L179" s="11"/>
    </row>
    <row r="180" spans="1:12" s="37" customFormat="1" ht="13.5">
      <c r="A180" s="291"/>
      <c r="B180" s="234"/>
      <c r="C180" s="234"/>
      <c r="D180" s="79" t="str">
        <f>Data!$B$7</f>
        <v>40</v>
      </c>
      <c r="E180" s="78">
        <f>Data!$D$7</f>
        <v>1810</v>
      </c>
      <c r="F180" s="180"/>
      <c r="G180" s="285"/>
      <c r="H180" s="180"/>
      <c r="I180" s="78">
        <f>J173*E180</f>
        <v>755.6312516361542</v>
      </c>
      <c r="J180" s="208"/>
      <c r="K180" s="208"/>
      <c r="L180" s="11"/>
    </row>
    <row r="181" spans="1:12" s="37" customFormat="1" ht="13.5">
      <c r="A181" s="291"/>
      <c r="B181" s="234"/>
      <c r="C181" s="234"/>
      <c r="D181" s="79" t="str">
        <f>Data!$B$8</f>
        <v>50</v>
      </c>
      <c r="E181" s="78">
        <f>Data!$D$8</f>
        <v>1710</v>
      </c>
      <c r="F181" s="189"/>
      <c r="G181" s="237"/>
      <c r="H181" s="189"/>
      <c r="I181" s="78">
        <f>J161*E181</f>
        <v>1012.7716744379162</v>
      </c>
      <c r="J181" s="209"/>
      <c r="K181" s="208"/>
      <c r="L181" s="11"/>
    </row>
    <row r="182" spans="1:12" s="37" customFormat="1" ht="13.5">
      <c r="A182" s="291"/>
      <c r="B182" s="234">
        <v>6</v>
      </c>
      <c r="C182" s="234">
        <v>15</v>
      </c>
      <c r="D182" s="79" t="str">
        <f>Data!$B$4</f>
        <v>10</v>
      </c>
      <c r="E182" s="82">
        <f>Data!$D$4</f>
        <v>2080</v>
      </c>
      <c r="F182" s="179">
        <f>SUM(E182:E187)</f>
        <v>17400</v>
      </c>
      <c r="G182" s="284">
        <v>12.4</v>
      </c>
      <c r="H182" s="284">
        <f>G182*C182</f>
        <v>186</v>
      </c>
      <c r="I182" s="78">
        <f>J177*E182</f>
        <v>881.1181523002899</v>
      </c>
      <c r="J182" s="207">
        <f>SUM(I182:I187)/(F182+H182)</f>
        <v>0.4948950527640628</v>
      </c>
      <c r="K182" s="208"/>
      <c r="L182" s="11"/>
    </row>
    <row r="183" spans="1:12" s="37" customFormat="1" ht="13.5">
      <c r="A183" s="291"/>
      <c r="B183" s="234"/>
      <c r="C183" s="234"/>
      <c r="D183" s="79" t="str">
        <f>Data!$B$5</f>
        <v>20</v>
      </c>
      <c r="E183" s="78">
        <f>Data!$D$5</f>
        <v>1990</v>
      </c>
      <c r="F183" s="180"/>
      <c r="G183" s="285"/>
      <c r="H183" s="285"/>
      <c r="I183" s="78">
        <f>J177*E183</f>
        <v>842.9928476334504</v>
      </c>
      <c r="J183" s="208"/>
      <c r="K183" s="208"/>
      <c r="L183" s="11"/>
    </row>
    <row r="184" spans="1:12" s="37" customFormat="1" ht="13.5">
      <c r="A184" s="291"/>
      <c r="B184" s="234"/>
      <c r="C184" s="234"/>
      <c r="D184" s="79" t="str">
        <f>Data!$B$6</f>
        <v>30</v>
      </c>
      <c r="E184" s="78">
        <f>Data!$D$6</f>
        <v>1910</v>
      </c>
      <c r="F184" s="180"/>
      <c r="G184" s="285"/>
      <c r="H184" s="285"/>
      <c r="I184" s="78">
        <f>J177*E184</f>
        <v>809.1036879295931</v>
      </c>
      <c r="J184" s="208"/>
      <c r="K184" s="208"/>
      <c r="L184" s="11"/>
    </row>
    <row r="185" spans="1:12" s="37" customFormat="1" ht="13.5">
      <c r="A185" s="291"/>
      <c r="B185" s="234"/>
      <c r="C185" s="234"/>
      <c r="D185" s="79" t="str">
        <f>Data!$B$7</f>
        <v>40</v>
      </c>
      <c r="E185" s="78">
        <f>Data!$D$7</f>
        <v>1810</v>
      </c>
      <c r="F185" s="180"/>
      <c r="G185" s="285"/>
      <c r="H185" s="285"/>
      <c r="I185" s="78">
        <f>J177*E185</f>
        <v>766.7422382997715</v>
      </c>
      <c r="J185" s="208"/>
      <c r="K185" s="208"/>
      <c r="L185" s="11"/>
    </row>
    <row r="186" spans="1:12" s="37" customFormat="1" ht="13.5">
      <c r="A186" s="291"/>
      <c r="B186" s="234"/>
      <c r="C186" s="234"/>
      <c r="D186" s="79" t="str">
        <f>Data!$B$8</f>
        <v>50</v>
      </c>
      <c r="E186" s="78">
        <f>Data!$D$8</f>
        <v>1710</v>
      </c>
      <c r="F186" s="180"/>
      <c r="G186" s="285"/>
      <c r="H186" s="285"/>
      <c r="I186" s="78">
        <f>J177*E186</f>
        <v>724.3807886699499</v>
      </c>
      <c r="J186" s="208"/>
      <c r="K186" s="208"/>
      <c r="L186" s="11"/>
    </row>
    <row r="187" spans="1:12" s="37" customFormat="1" ht="13.5">
      <c r="A187" s="291"/>
      <c r="B187" s="234"/>
      <c r="C187" s="234"/>
      <c r="D187" s="79" t="str">
        <f>Data!$B$9</f>
        <v>100</v>
      </c>
      <c r="E187" s="78">
        <f>Data!$D$9</f>
        <v>7900</v>
      </c>
      <c r="F187" s="189"/>
      <c r="G187" s="237"/>
      <c r="H187" s="237"/>
      <c r="I187" s="78">
        <f>J161*E187</f>
        <v>4678.886683075753</v>
      </c>
      <c r="J187" s="209"/>
      <c r="K187" s="208"/>
      <c r="L187" s="11"/>
    </row>
    <row r="188" spans="1:12" s="37" customFormat="1" ht="13.5">
      <c r="A188" s="291"/>
      <c r="B188" s="234" t="s">
        <v>18</v>
      </c>
      <c r="C188" s="234">
        <v>14</v>
      </c>
      <c r="D188" s="79" t="str">
        <f>Data!$B$4</f>
        <v>10</v>
      </c>
      <c r="E188" s="82">
        <f>Data!$D$4</f>
        <v>2080</v>
      </c>
      <c r="F188" s="179">
        <f>SUM(E188:E193)</f>
        <v>17400</v>
      </c>
      <c r="G188" s="284">
        <v>12.4</v>
      </c>
      <c r="H188" s="284">
        <f>G188*C188</f>
        <v>173.6</v>
      </c>
      <c r="I188" s="78">
        <f>J182*E188</f>
        <v>1029.3817097492506</v>
      </c>
      <c r="J188" s="207">
        <f>SUM(I188:I193)/(F188+H188)</f>
        <v>0.490006254728382</v>
      </c>
      <c r="K188" s="208"/>
      <c r="L188" s="11"/>
    </row>
    <row r="189" spans="1:12" s="37" customFormat="1" ht="13.5">
      <c r="A189" s="291"/>
      <c r="B189" s="234"/>
      <c r="C189" s="234"/>
      <c r="D189" s="79" t="str">
        <f>Data!$B$5</f>
        <v>20</v>
      </c>
      <c r="E189" s="78">
        <f>Data!$D$5</f>
        <v>1990</v>
      </c>
      <c r="F189" s="180"/>
      <c r="G189" s="285"/>
      <c r="H189" s="285"/>
      <c r="I189" s="78">
        <f>J182*E189</f>
        <v>984.841155000485</v>
      </c>
      <c r="J189" s="208"/>
      <c r="K189" s="208"/>
      <c r="L189" s="11"/>
    </row>
    <row r="190" spans="1:12" s="37" customFormat="1" ht="13.5">
      <c r="A190" s="291"/>
      <c r="B190" s="234"/>
      <c r="C190" s="234"/>
      <c r="D190" s="79" t="str">
        <f>Data!$B$6</f>
        <v>30</v>
      </c>
      <c r="E190" s="78">
        <f>Data!$D$6</f>
        <v>1910</v>
      </c>
      <c r="F190" s="180"/>
      <c r="G190" s="285"/>
      <c r="H190" s="285"/>
      <c r="I190" s="78">
        <f>J182*E190</f>
        <v>945.24955077936</v>
      </c>
      <c r="J190" s="208"/>
      <c r="K190" s="208"/>
      <c r="L190" s="11"/>
    </row>
    <row r="191" spans="1:12" s="37" customFormat="1" ht="13.5">
      <c r="A191" s="291"/>
      <c r="B191" s="234"/>
      <c r="C191" s="234"/>
      <c r="D191" s="79" t="str">
        <f>Data!$B$7</f>
        <v>40</v>
      </c>
      <c r="E191" s="78">
        <f>Data!$D$7</f>
        <v>1810</v>
      </c>
      <c r="F191" s="180"/>
      <c r="G191" s="285"/>
      <c r="H191" s="285"/>
      <c r="I191" s="78">
        <f>J182*E191</f>
        <v>895.7600455029537</v>
      </c>
      <c r="J191" s="208"/>
      <c r="K191" s="208"/>
      <c r="L191" s="11"/>
    </row>
    <row r="192" spans="1:12" s="37" customFormat="1" ht="13.5">
      <c r="A192" s="291"/>
      <c r="B192" s="234"/>
      <c r="C192" s="234"/>
      <c r="D192" s="79" t="str">
        <f>Data!$B$8</f>
        <v>50</v>
      </c>
      <c r="E192" s="78">
        <f>Data!$D$8</f>
        <v>1710</v>
      </c>
      <c r="F192" s="180"/>
      <c r="G192" s="285"/>
      <c r="H192" s="285"/>
      <c r="I192" s="78">
        <f>J182*E192</f>
        <v>846.2705402265474</v>
      </c>
      <c r="J192" s="208"/>
      <c r="K192" s="208"/>
      <c r="L192" s="11"/>
    </row>
    <row r="193" spans="1:12" s="37" customFormat="1" ht="15" thickBot="1">
      <c r="A193" s="292"/>
      <c r="B193" s="298"/>
      <c r="C193" s="298"/>
      <c r="D193" s="79" t="str">
        <f>Data!$B$9</f>
        <v>100</v>
      </c>
      <c r="E193" s="78">
        <f>Data!$D$9</f>
        <v>7900</v>
      </c>
      <c r="F193" s="181"/>
      <c r="G193" s="286"/>
      <c r="H193" s="286"/>
      <c r="I193" s="81">
        <f>J182*E193</f>
        <v>3909.6709168360962</v>
      </c>
      <c r="J193" s="219"/>
      <c r="K193" s="219"/>
      <c r="L193" s="11"/>
    </row>
    <row r="194" spans="1:12" s="37" customFormat="1" ht="15" thickTop="1">
      <c r="A194" s="295">
        <v>8</v>
      </c>
      <c r="B194" s="101">
        <v>1</v>
      </c>
      <c r="C194" s="101">
        <v>229</v>
      </c>
      <c r="D194" s="94" t="str">
        <f>Data!$B$4</f>
        <v>10</v>
      </c>
      <c r="E194" s="93">
        <f>Data!$D$4</f>
        <v>2080</v>
      </c>
      <c r="F194" s="103">
        <f>SUM(E194)</f>
        <v>2080</v>
      </c>
      <c r="G194" s="101">
        <v>31.8</v>
      </c>
      <c r="H194" s="101">
        <f>G194*C194</f>
        <v>7282.2</v>
      </c>
      <c r="I194" s="103">
        <f>J188*E194</f>
        <v>1019.2130098350345</v>
      </c>
      <c r="J194" s="105">
        <f>I194/(F194+H194)</f>
        <v>0.10886469097381325</v>
      </c>
      <c r="K194" s="257">
        <f>(J215*Data!E9+J133*I139)/Data!E10</f>
        <v>0.5725735440377606</v>
      </c>
      <c r="L194" s="11"/>
    </row>
    <row r="195" spans="1:12" s="37" customFormat="1" ht="13.5">
      <c r="A195" s="296"/>
      <c r="B195" s="293">
        <v>2</v>
      </c>
      <c r="C195" s="293">
        <v>31</v>
      </c>
      <c r="D195" s="99" t="str">
        <f>Data!$B$4</f>
        <v>10</v>
      </c>
      <c r="E195" s="103">
        <f>Data!$D$4</f>
        <v>2080</v>
      </c>
      <c r="F195" s="197">
        <f>SUM(E195:E196)</f>
        <v>4070</v>
      </c>
      <c r="G195" s="287">
        <v>23.22</v>
      </c>
      <c r="H195" s="287">
        <f>G195*C195</f>
        <v>719.8199999999999</v>
      </c>
      <c r="I195" s="96">
        <f>J194*E195</f>
        <v>226.43855722553155</v>
      </c>
      <c r="J195" s="199">
        <f>SUM(I195:I196)/(F195+H195)</f>
        <v>0.2508551478207974</v>
      </c>
      <c r="K195" s="204"/>
      <c r="L195" s="11"/>
    </row>
    <row r="196" spans="1:12" s="37" customFormat="1" ht="13.5">
      <c r="A196" s="296"/>
      <c r="B196" s="293"/>
      <c r="C196" s="293"/>
      <c r="D196" s="99" t="str">
        <f>Data!$B$5</f>
        <v>20</v>
      </c>
      <c r="E196" s="96">
        <f>Data!$D$5</f>
        <v>1990</v>
      </c>
      <c r="F196" s="198"/>
      <c r="G196" s="244"/>
      <c r="H196" s="244"/>
      <c r="I196" s="96">
        <f>J188*E196</f>
        <v>975.1124469094801</v>
      </c>
      <c r="J196" s="200"/>
      <c r="K196" s="204"/>
      <c r="L196" s="11"/>
    </row>
    <row r="197" spans="1:12" s="37" customFormat="1" ht="13.5">
      <c r="A197" s="296"/>
      <c r="B197" s="293">
        <v>3</v>
      </c>
      <c r="C197" s="293">
        <v>15</v>
      </c>
      <c r="D197" s="99" t="str">
        <f>Data!$B$4</f>
        <v>10</v>
      </c>
      <c r="E197" s="103">
        <f>Data!$D$4</f>
        <v>2080</v>
      </c>
      <c r="F197" s="197">
        <f>SUM(E197:E199)</f>
        <v>5980</v>
      </c>
      <c r="G197" s="287">
        <v>17.9</v>
      </c>
      <c r="H197" s="287">
        <f>G197*C197</f>
        <v>268.5</v>
      </c>
      <c r="I197" s="96">
        <f>J195*E197</f>
        <v>521.7787074672585</v>
      </c>
      <c r="J197" s="199">
        <f>SUM(I197:I199)/(F197+H197)</f>
        <v>0.3131779464130359</v>
      </c>
      <c r="K197" s="204"/>
      <c r="L197" s="11"/>
    </row>
    <row r="198" spans="1:12" s="37" customFormat="1" ht="13.5">
      <c r="A198" s="296"/>
      <c r="B198" s="293"/>
      <c r="C198" s="293"/>
      <c r="D198" s="99" t="str">
        <f>Data!$B$5</f>
        <v>20</v>
      </c>
      <c r="E198" s="96">
        <f>Data!$D$5</f>
        <v>1990</v>
      </c>
      <c r="F198" s="194"/>
      <c r="G198" s="288"/>
      <c r="H198" s="288"/>
      <c r="I198" s="96">
        <f>J195*E198</f>
        <v>499.20174416338676</v>
      </c>
      <c r="J198" s="204"/>
      <c r="K198" s="204"/>
      <c r="L198" s="11"/>
    </row>
    <row r="199" spans="1:12" s="37" customFormat="1" ht="13.5">
      <c r="A199" s="296"/>
      <c r="B199" s="293"/>
      <c r="C199" s="293"/>
      <c r="D199" s="99" t="str">
        <f>Data!$B$6</f>
        <v>30</v>
      </c>
      <c r="E199" s="96">
        <f>Data!$D$6</f>
        <v>1910</v>
      </c>
      <c r="F199" s="198"/>
      <c r="G199" s="244"/>
      <c r="H199" s="244"/>
      <c r="I199" s="96">
        <f>J188*E199</f>
        <v>935.9119465312097</v>
      </c>
      <c r="J199" s="200"/>
      <c r="K199" s="204"/>
      <c r="L199" s="11"/>
    </row>
    <row r="200" spans="1:12" s="37" customFormat="1" ht="13.5">
      <c r="A200" s="296"/>
      <c r="B200" s="293">
        <v>4</v>
      </c>
      <c r="C200" s="293">
        <v>16</v>
      </c>
      <c r="D200" s="99" t="str">
        <f>Data!$B$4</f>
        <v>10</v>
      </c>
      <c r="E200" s="103">
        <f>Data!$D$4</f>
        <v>2080</v>
      </c>
      <c r="F200" s="197">
        <f>SUM(E200:E203)</f>
        <v>7790</v>
      </c>
      <c r="G200" s="287">
        <v>12.5</v>
      </c>
      <c r="H200" s="287">
        <f>G200*C200</f>
        <v>200</v>
      </c>
      <c r="I200" s="96">
        <f>J197*E200</f>
        <v>651.4101285391147</v>
      </c>
      <c r="J200" s="199">
        <f>SUM(I200:I203)/(F200+H200)</f>
        <v>0.34539617529515976</v>
      </c>
      <c r="K200" s="204"/>
      <c r="L200" s="11"/>
    </row>
    <row r="201" spans="1:12" s="37" customFormat="1" ht="13.5">
      <c r="A201" s="296"/>
      <c r="B201" s="293"/>
      <c r="C201" s="293"/>
      <c r="D201" s="99" t="str">
        <f>Data!$B$5</f>
        <v>20</v>
      </c>
      <c r="E201" s="96">
        <f>Data!$D$5</f>
        <v>1990</v>
      </c>
      <c r="F201" s="194"/>
      <c r="G201" s="288"/>
      <c r="H201" s="288"/>
      <c r="I201" s="96">
        <f>J197*E201</f>
        <v>623.2241133619415</v>
      </c>
      <c r="J201" s="204"/>
      <c r="K201" s="204"/>
      <c r="L201" s="11"/>
    </row>
    <row r="202" spans="1:12" s="37" customFormat="1" ht="13.5">
      <c r="A202" s="296"/>
      <c r="B202" s="293"/>
      <c r="C202" s="293"/>
      <c r="D202" s="99" t="str">
        <f>Data!$B$6</f>
        <v>30</v>
      </c>
      <c r="E202" s="96">
        <f>Data!$D$6</f>
        <v>1910</v>
      </c>
      <c r="F202" s="194"/>
      <c r="G202" s="288"/>
      <c r="H202" s="288"/>
      <c r="I202" s="96">
        <f>J197*E202</f>
        <v>598.1698776488986</v>
      </c>
      <c r="J202" s="204"/>
      <c r="K202" s="204"/>
      <c r="L202" s="11"/>
    </row>
    <row r="203" spans="1:12" s="37" customFormat="1" ht="13.5">
      <c r="A203" s="296"/>
      <c r="B203" s="293"/>
      <c r="C203" s="293"/>
      <c r="D203" s="99" t="str">
        <f>Data!$B$7</f>
        <v>40</v>
      </c>
      <c r="E203" s="96">
        <f>Data!$D$7</f>
        <v>1810</v>
      </c>
      <c r="F203" s="198"/>
      <c r="G203" s="244"/>
      <c r="H203" s="244"/>
      <c r="I203" s="96">
        <f>J188*E203</f>
        <v>886.9113210583714</v>
      </c>
      <c r="J203" s="200"/>
      <c r="K203" s="204"/>
      <c r="L203" s="11"/>
    </row>
    <row r="204" spans="1:12" s="37" customFormat="1" ht="13.5">
      <c r="A204" s="296"/>
      <c r="B204" s="293">
        <v>5</v>
      </c>
      <c r="C204" s="293">
        <v>45</v>
      </c>
      <c r="D204" s="99" t="str">
        <f>Data!$B$4</f>
        <v>10</v>
      </c>
      <c r="E204" s="103">
        <f>Data!$D$4</f>
        <v>2080</v>
      </c>
      <c r="F204" s="197">
        <f>SUM(E204:E208)</f>
        <v>9500</v>
      </c>
      <c r="G204" s="287">
        <v>12.62</v>
      </c>
      <c r="H204" s="197">
        <f>G204*C204</f>
        <v>567.9</v>
      </c>
      <c r="I204" s="96">
        <f>J200*E204</f>
        <v>718.4240446139323</v>
      </c>
      <c r="J204" s="199">
        <f>SUM(I204:I208)/(F204+H204)</f>
        <v>0.35047496510045073</v>
      </c>
      <c r="K204" s="204"/>
      <c r="L204" s="11"/>
    </row>
    <row r="205" spans="1:12" s="37" customFormat="1" ht="13.5">
      <c r="A205" s="296"/>
      <c r="B205" s="293"/>
      <c r="C205" s="293"/>
      <c r="D205" s="99" t="str">
        <f>Data!$B$5</f>
        <v>20</v>
      </c>
      <c r="E205" s="96">
        <f>Data!$D$5</f>
        <v>1990</v>
      </c>
      <c r="F205" s="194"/>
      <c r="G205" s="288"/>
      <c r="H205" s="194"/>
      <c r="I205" s="96">
        <f>J200*E205</f>
        <v>687.3383888373679</v>
      </c>
      <c r="J205" s="204"/>
      <c r="K205" s="204"/>
      <c r="L205" s="11"/>
    </row>
    <row r="206" spans="1:12" s="37" customFormat="1" ht="13.5">
      <c r="A206" s="296"/>
      <c r="B206" s="293"/>
      <c r="C206" s="293"/>
      <c r="D206" s="99" t="str">
        <f>Data!$B$6</f>
        <v>30</v>
      </c>
      <c r="E206" s="96">
        <f>Data!$D$6</f>
        <v>1910</v>
      </c>
      <c r="F206" s="194"/>
      <c r="G206" s="288"/>
      <c r="H206" s="194"/>
      <c r="I206" s="96">
        <f>J200*E206</f>
        <v>659.7066948137551</v>
      </c>
      <c r="J206" s="204"/>
      <c r="K206" s="204"/>
      <c r="L206" s="11"/>
    </row>
    <row r="207" spans="1:12" s="37" customFormat="1" ht="13.5">
      <c r="A207" s="296"/>
      <c r="B207" s="293"/>
      <c r="C207" s="293"/>
      <c r="D207" s="99" t="str">
        <f>Data!$B$7</f>
        <v>40</v>
      </c>
      <c r="E207" s="96">
        <f>Data!$D$7</f>
        <v>1810</v>
      </c>
      <c r="F207" s="194"/>
      <c r="G207" s="288"/>
      <c r="H207" s="194"/>
      <c r="I207" s="96">
        <f>J200*E207</f>
        <v>625.1670772842392</v>
      </c>
      <c r="J207" s="204"/>
      <c r="K207" s="204"/>
      <c r="L207" s="11"/>
    </row>
    <row r="208" spans="1:12" s="37" customFormat="1" ht="13.5">
      <c r="A208" s="296"/>
      <c r="B208" s="293"/>
      <c r="C208" s="293"/>
      <c r="D208" s="99" t="str">
        <f>Data!$B$8</f>
        <v>50</v>
      </c>
      <c r="E208" s="96">
        <f>Data!$D$8</f>
        <v>1710</v>
      </c>
      <c r="F208" s="198"/>
      <c r="G208" s="244"/>
      <c r="H208" s="198"/>
      <c r="I208" s="96">
        <f>J188*E208</f>
        <v>837.9106955855332</v>
      </c>
      <c r="J208" s="200"/>
      <c r="K208" s="204"/>
      <c r="L208" s="11"/>
    </row>
    <row r="209" spans="1:12" s="37" customFormat="1" ht="13.5">
      <c r="A209" s="296"/>
      <c r="B209" s="293">
        <v>6</v>
      </c>
      <c r="C209" s="293">
        <v>15</v>
      </c>
      <c r="D209" s="99" t="str">
        <f>Data!$B$4</f>
        <v>10</v>
      </c>
      <c r="E209" s="103">
        <f>Data!$D$4</f>
        <v>2080</v>
      </c>
      <c r="F209" s="197">
        <f>SUM(E209:E214)</f>
        <v>17400</v>
      </c>
      <c r="G209" s="287">
        <v>12.4</v>
      </c>
      <c r="H209" s="287">
        <f>G209*C209</f>
        <v>186</v>
      </c>
      <c r="I209" s="96">
        <f>J204*E209</f>
        <v>728.9879274089375</v>
      </c>
      <c r="J209" s="199">
        <f>SUM(I209:I214)/(F209+H209)</f>
        <v>0.4094485147735983</v>
      </c>
      <c r="K209" s="204"/>
      <c r="L209" s="11"/>
    </row>
    <row r="210" spans="1:12" s="37" customFormat="1" ht="13.5">
      <c r="A210" s="296"/>
      <c r="B210" s="293"/>
      <c r="C210" s="293"/>
      <c r="D210" s="99" t="str">
        <f>Data!$B$5</f>
        <v>20</v>
      </c>
      <c r="E210" s="96">
        <f>Data!$D$5</f>
        <v>1990</v>
      </c>
      <c r="F210" s="194"/>
      <c r="G210" s="288"/>
      <c r="H210" s="288"/>
      <c r="I210" s="96">
        <f>J204*E210</f>
        <v>697.4451805498969</v>
      </c>
      <c r="J210" s="204"/>
      <c r="K210" s="204"/>
      <c r="L210" s="11"/>
    </row>
    <row r="211" spans="1:12" s="37" customFormat="1" ht="13.5">
      <c r="A211" s="296"/>
      <c r="B211" s="293"/>
      <c r="C211" s="293"/>
      <c r="D211" s="99" t="str">
        <f>Data!$B$6</f>
        <v>30</v>
      </c>
      <c r="E211" s="96">
        <f>Data!$D$6</f>
        <v>1910</v>
      </c>
      <c r="F211" s="194"/>
      <c r="G211" s="288"/>
      <c r="H211" s="288"/>
      <c r="I211" s="96">
        <f>J204*E211</f>
        <v>669.4071833418609</v>
      </c>
      <c r="J211" s="204"/>
      <c r="K211" s="204"/>
      <c r="L211" s="11"/>
    </row>
    <row r="212" spans="1:12" s="37" customFormat="1" ht="13.5">
      <c r="A212" s="296"/>
      <c r="B212" s="293"/>
      <c r="C212" s="293"/>
      <c r="D212" s="99" t="str">
        <f>Data!$B$7</f>
        <v>40</v>
      </c>
      <c r="E212" s="96">
        <f>Data!$D$7</f>
        <v>1810</v>
      </c>
      <c r="F212" s="194"/>
      <c r="G212" s="288"/>
      <c r="H212" s="288"/>
      <c r="I212" s="96">
        <f>J204*E212</f>
        <v>634.3596868318158</v>
      </c>
      <c r="J212" s="204"/>
      <c r="K212" s="204"/>
      <c r="L212" s="11"/>
    </row>
    <row r="213" spans="1:12" s="37" customFormat="1" ht="13.5">
      <c r="A213" s="296"/>
      <c r="B213" s="293"/>
      <c r="C213" s="293"/>
      <c r="D213" s="99" t="str">
        <f>Data!$B$8</f>
        <v>50</v>
      </c>
      <c r="E213" s="96">
        <f>Data!$D$8</f>
        <v>1710</v>
      </c>
      <c r="F213" s="194"/>
      <c r="G213" s="288"/>
      <c r="H213" s="288"/>
      <c r="I213" s="96">
        <f>J204*E213</f>
        <v>599.3121903217708</v>
      </c>
      <c r="J213" s="204"/>
      <c r="K213" s="204"/>
      <c r="L213" s="11"/>
    </row>
    <row r="214" spans="1:12" s="37" customFormat="1" ht="13.5">
      <c r="A214" s="296"/>
      <c r="B214" s="293"/>
      <c r="C214" s="293"/>
      <c r="D214" s="99" t="str">
        <f>Data!$B$9</f>
        <v>100</v>
      </c>
      <c r="E214" s="96">
        <f>Data!$D$9</f>
        <v>7900</v>
      </c>
      <c r="F214" s="198"/>
      <c r="G214" s="244"/>
      <c r="H214" s="244"/>
      <c r="I214" s="96">
        <f>J188*E214</f>
        <v>3871.0494123542176</v>
      </c>
      <c r="J214" s="200"/>
      <c r="K214" s="204"/>
      <c r="L214" s="11"/>
    </row>
    <row r="215" spans="1:12" s="37" customFormat="1" ht="13.5">
      <c r="A215" s="296"/>
      <c r="B215" s="293" t="s">
        <v>18</v>
      </c>
      <c r="C215" s="293">
        <v>14</v>
      </c>
      <c r="D215" s="99" t="str">
        <f>Data!$B$4</f>
        <v>10</v>
      </c>
      <c r="E215" s="103">
        <f>Data!$D$4</f>
        <v>2080</v>
      </c>
      <c r="F215" s="197">
        <f>SUM(E215:E220)</f>
        <v>17400</v>
      </c>
      <c r="G215" s="287">
        <v>12.4</v>
      </c>
      <c r="H215" s="287">
        <f>G215*C215</f>
        <v>173.6</v>
      </c>
      <c r="I215" s="96">
        <f>J209*E215</f>
        <v>851.6529107290844</v>
      </c>
      <c r="J215" s="199">
        <f>SUM(I215:I220)/(F215+H215)</f>
        <v>0.40540379643673524</v>
      </c>
      <c r="K215" s="204"/>
      <c r="L215" s="11"/>
    </row>
    <row r="216" spans="1:12" s="37" customFormat="1" ht="13.5">
      <c r="A216" s="296"/>
      <c r="B216" s="293"/>
      <c r="C216" s="293"/>
      <c r="D216" s="99" t="str">
        <f>Data!$B$5</f>
        <v>20</v>
      </c>
      <c r="E216" s="96">
        <f>Data!$D$5</f>
        <v>1990</v>
      </c>
      <c r="F216" s="194"/>
      <c r="G216" s="288"/>
      <c r="H216" s="288"/>
      <c r="I216" s="96">
        <f>J209*E216</f>
        <v>814.8025443994605</v>
      </c>
      <c r="J216" s="204"/>
      <c r="K216" s="204"/>
      <c r="L216" s="11"/>
    </row>
    <row r="217" spans="1:12" s="37" customFormat="1" ht="13.5">
      <c r="A217" s="296"/>
      <c r="B217" s="293"/>
      <c r="C217" s="293"/>
      <c r="D217" s="99" t="str">
        <f>Data!$B$6</f>
        <v>30</v>
      </c>
      <c r="E217" s="96">
        <f>Data!$D$6</f>
        <v>1910</v>
      </c>
      <c r="F217" s="194"/>
      <c r="G217" s="288"/>
      <c r="H217" s="288"/>
      <c r="I217" s="96">
        <f>J209*E217</f>
        <v>782.0466632175727</v>
      </c>
      <c r="J217" s="204"/>
      <c r="K217" s="204"/>
      <c r="L217" s="11"/>
    </row>
    <row r="218" spans="1:12" s="37" customFormat="1" ht="13.5">
      <c r="A218" s="296"/>
      <c r="B218" s="293"/>
      <c r="C218" s="293"/>
      <c r="D218" s="99" t="str">
        <f>Data!$B$7</f>
        <v>40</v>
      </c>
      <c r="E218" s="96">
        <f>Data!$D$7</f>
        <v>1810</v>
      </c>
      <c r="F218" s="194"/>
      <c r="G218" s="288"/>
      <c r="H218" s="288"/>
      <c r="I218" s="96">
        <f>J209*E218</f>
        <v>741.1018117402128</v>
      </c>
      <c r="J218" s="204"/>
      <c r="K218" s="204"/>
      <c r="L218" s="11"/>
    </row>
    <row r="219" spans="1:12" s="37" customFormat="1" ht="13.5">
      <c r="A219" s="296"/>
      <c r="B219" s="293"/>
      <c r="C219" s="293"/>
      <c r="D219" s="99" t="str">
        <f>Data!$B$8</f>
        <v>50</v>
      </c>
      <c r="E219" s="96">
        <f>Data!$D$8</f>
        <v>1710</v>
      </c>
      <c r="F219" s="194"/>
      <c r="G219" s="288"/>
      <c r="H219" s="288"/>
      <c r="I219" s="96">
        <f>J209*E219</f>
        <v>700.1569602628531</v>
      </c>
      <c r="J219" s="204"/>
      <c r="K219" s="204"/>
      <c r="L219" s="11"/>
    </row>
    <row r="220" spans="1:12" s="37" customFormat="1" ht="15" thickBot="1">
      <c r="A220" s="297"/>
      <c r="B220" s="294"/>
      <c r="C220" s="294"/>
      <c r="D220" s="99" t="str">
        <f>Data!$B$9</f>
        <v>100</v>
      </c>
      <c r="E220" s="96">
        <f>Data!$D$9</f>
        <v>7900</v>
      </c>
      <c r="F220" s="195"/>
      <c r="G220" s="289"/>
      <c r="H220" s="289"/>
      <c r="I220" s="97">
        <f>J209*E220</f>
        <v>3234.6432667114263</v>
      </c>
      <c r="J220" s="205"/>
      <c r="K220" s="205"/>
      <c r="L220" s="11"/>
    </row>
    <row r="221" spans="1:12" s="37" customFormat="1" ht="15" thickTop="1">
      <c r="A221" s="290">
        <v>9</v>
      </c>
      <c r="B221" s="136">
        <v>1</v>
      </c>
      <c r="C221" s="136">
        <v>229</v>
      </c>
      <c r="D221" s="134" t="str">
        <f>Data!$B$4</f>
        <v>10</v>
      </c>
      <c r="E221" s="122">
        <f>Data!$D$4</f>
        <v>2080</v>
      </c>
      <c r="F221" s="82">
        <f>SUM(E221)</f>
        <v>2080</v>
      </c>
      <c r="G221" s="136">
        <v>31.8</v>
      </c>
      <c r="H221" s="136">
        <f>G221*C221</f>
        <v>7282.2</v>
      </c>
      <c r="I221" s="82">
        <f>J215*E221</f>
        <v>843.2398965884094</v>
      </c>
      <c r="J221" s="80">
        <f>I221/(F221+H221)</f>
        <v>0.0900685625802065</v>
      </c>
      <c r="K221" s="220">
        <f>(J242*Data!E9+J133*I139)/Data!E10</f>
        <v>0.540267999318045</v>
      </c>
      <c r="L221" s="11"/>
    </row>
    <row r="222" spans="1:12" s="37" customFormat="1" ht="13.5">
      <c r="A222" s="291"/>
      <c r="B222" s="234">
        <v>2</v>
      </c>
      <c r="C222" s="234">
        <v>31</v>
      </c>
      <c r="D222" s="79" t="str">
        <f>Data!$B$4</f>
        <v>10</v>
      </c>
      <c r="E222" s="82">
        <f>Data!$D$4</f>
        <v>2080</v>
      </c>
      <c r="F222" s="179">
        <f>SUM(E222:E223)</f>
        <v>4070</v>
      </c>
      <c r="G222" s="284">
        <v>23.22</v>
      </c>
      <c r="H222" s="284">
        <f>G222*C222</f>
        <v>719.8199999999999</v>
      </c>
      <c r="I222" s="78">
        <f>J221*E222</f>
        <v>187.34261016682953</v>
      </c>
      <c r="J222" s="207">
        <f>SUM(I222:I223)/(F222+H222)</f>
        <v>0.20754353296698683</v>
      </c>
      <c r="K222" s="208"/>
      <c r="L222" s="11"/>
    </row>
    <row r="223" spans="1:12" s="37" customFormat="1" ht="13.5">
      <c r="A223" s="291"/>
      <c r="B223" s="234"/>
      <c r="C223" s="234"/>
      <c r="D223" s="79" t="str">
        <f>Data!$B$5</f>
        <v>20</v>
      </c>
      <c r="E223" s="78">
        <f>Data!$D$5</f>
        <v>1990</v>
      </c>
      <c r="F223" s="189"/>
      <c r="G223" s="237"/>
      <c r="H223" s="237"/>
      <c r="I223" s="78">
        <f>J215*E223</f>
        <v>806.7535549091032</v>
      </c>
      <c r="J223" s="209"/>
      <c r="K223" s="208"/>
      <c r="L223" s="11"/>
    </row>
    <row r="224" spans="1:12" s="37" customFormat="1" ht="13.5">
      <c r="A224" s="291"/>
      <c r="B224" s="234">
        <v>3</v>
      </c>
      <c r="C224" s="234">
        <v>15</v>
      </c>
      <c r="D224" s="79" t="str">
        <f>Data!$B$4</f>
        <v>10</v>
      </c>
      <c r="E224" s="82">
        <f>Data!$D$4</f>
        <v>2080</v>
      </c>
      <c r="F224" s="179">
        <f>SUM(E224:E226)</f>
        <v>5980</v>
      </c>
      <c r="G224" s="284">
        <v>17.9</v>
      </c>
      <c r="H224" s="284">
        <f>G224*C224</f>
        <v>268.5</v>
      </c>
      <c r="I224" s="78">
        <f>J222*E224</f>
        <v>431.6905485713326</v>
      </c>
      <c r="J224" s="207">
        <f>SUM(I224:I226)/(F224+H224)</f>
        <v>0.2591059342833961</v>
      </c>
      <c r="K224" s="208"/>
      <c r="L224" s="11"/>
    </row>
    <row r="225" spans="1:12" s="37" customFormat="1" ht="13.5">
      <c r="A225" s="291"/>
      <c r="B225" s="234"/>
      <c r="C225" s="234"/>
      <c r="D225" s="79" t="str">
        <f>Data!$B$5</f>
        <v>20</v>
      </c>
      <c r="E225" s="78">
        <f>Data!$D$5</f>
        <v>1990</v>
      </c>
      <c r="F225" s="180"/>
      <c r="G225" s="285"/>
      <c r="H225" s="285"/>
      <c r="I225" s="78">
        <f>J222*E225</f>
        <v>413.0116306043038</v>
      </c>
      <c r="J225" s="208"/>
      <c r="K225" s="208"/>
      <c r="L225" s="11"/>
    </row>
    <row r="226" spans="1:12" s="37" customFormat="1" ht="13.5">
      <c r="A226" s="291"/>
      <c r="B226" s="234"/>
      <c r="C226" s="234"/>
      <c r="D226" s="79" t="str">
        <f>Data!$B$6</f>
        <v>30</v>
      </c>
      <c r="E226" s="78">
        <f>Data!$D$6</f>
        <v>1910</v>
      </c>
      <c r="F226" s="189"/>
      <c r="G226" s="237"/>
      <c r="H226" s="237"/>
      <c r="I226" s="78">
        <f>J215*E226</f>
        <v>774.3212511941643</v>
      </c>
      <c r="J226" s="209"/>
      <c r="K226" s="208"/>
      <c r="L226" s="11"/>
    </row>
    <row r="227" spans="1:12" s="37" customFormat="1" ht="13.5">
      <c r="A227" s="291"/>
      <c r="B227" s="234">
        <v>4</v>
      </c>
      <c r="C227" s="234">
        <v>16</v>
      </c>
      <c r="D227" s="79" t="str">
        <f>Data!$B$4</f>
        <v>10</v>
      </c>
      <c r="E227" s="82">
        <f>Data!$D$4</f>
        <v>2080</v>
      </c>
      <c r="F227" s="179">
        <f>SUM(E227:E230)</f>
        <v>7790</v>
      </c>
      <c r="G227" s="284">
        <v>12.5</v>
      </c>
      <c r="H227" s="284">
        <f>G227*C227</f>
        <v>200</v>
      </c>
      <c r="I227" s="78">
        <f>J224*E227</f>
        <v>538.940343309464</v>
      </c>
      <c r="J227" s="207">
        <f>SUM(I227:I230)/(F227+H227)</f>
        <v>0.28576149669151435</v>
      </c>
      <c r="K227" s="208"/>
      <c r="L227" s="11"/>
    </row>
    <row r="228" spans="1:12" s="37" customFormat="1" ht="13.5">
      <c r="A228" s="291"/>
      <c r="B228" s="234"/>
      <c r="C228" s="234"/>
      <c r="D228" s="79" t="str">
        <f>Data!$B$5</f>
        <v>20</v>
      </c>
      <c r="E228" s="78">
        <f>Data!$D$5</f>
        <v>1990</v>
      </c>
      <c r="F228" s="180"/>
      <c r="G228" s="285"/>
      <c r="H228" s="285"/>
      <c r="I228" s="78">
        <f>J224*E228</f>
        <v>515.6208092239583</v>
      </c>
      <c r="J228" s="208"/>
      <c r="K228" s="208"/>
      <c r="L228" s="11"/>
    </row>
    <row r="229" spans="1:12" s="37" customFormat="1" ht="13.5">
      <c r="A229" s="291"/>
      <c r="B229" s="234"/>
      <c r="C229" s="234"/>
      <c r="D229" s="79" t="str">
        <f>Data!$B$6</f>
        <v>30</v>
      </c>
      <c r="E229" s="78">
        <f>Data!$D$6</f>
        <v>1910</v>
      </c>
      <c r="F229" s="180"/>
      <c r="G229" s="285"/>
      <c r="H229" s="285"/>
      <c r="I229" s="78">
        <f>J224*E229</f>
        <v>494.8923344812866</v>
      </c>
      <c r="J229" s="208"/>
      <c r="K229" s="208"/>
      <c r="L229" s="11"/>
    </row>
    <row r="230" spans="1:12" s="37" customFormat="1" ht="13.5">
      <c r="A230" s="291"/>
      <c r="B230" s="234"/>
      <c r="C230" s="234"/>
      <c r="D230" s="79" t="str">
        <f>Data!$B$7</f>
        <v>40</v>
      </c>
      <c r="E230" s="78">
        <f>Data!$D$7</f>
        <v>1810</v>
      </c>
      <c r="F230" s="189"/>
      <c r="G230" s="237"/>
      <c r="H230" s="237"/>
      <c r="I230" s="78">
        <f>J215*E230</f>
        <v>733.7808715504908</v>
      </c>
      <c r="J230" s="209"/>
      <c r="K230" s="208"/>
      <c r="L230" s="11"/>
    </row>
    <row r="231" spans="1:12" s="37" customFormat="1" ht="13.5">
      <c r="A231" s="291"/>
      <c r="B231" s="234">
        <v>5</v>
      </c>
      <c r="C231" s="234">
        <v>45</v>
      </c>
      <c r="D231" s="79" t="str">
        <f>Data!$B$4</f>
        <v>10</v>
      </c>
      <c r="E231" s="82">
        <f>Data!$D$4</f>
        <v>2080</v>
      </c>
      <c r="F231" s="179">
        <f>SUM(E231:E235)</f>
        <v>9500</v>
      </c>
      <c r="G231" s="284">
        <v>12.62</v>
      </c>
      <c r="H231" s="179">
        <f>G231*C231</f>
        <v>567.9</v>
      </c>
      <c r="I231" s="78">
        <f>J227*E231</f>
        <v>594.3839131183498</v>
      </c>
      <c r="J231" s="207">
        <f>SUM(I231:I235)/(F231+H231)</f>
        <v>0.2899634036029076</v>
      </c>
      <c r="K231" s="208"/>
      <c r="L231" s="11"/>
    </row>
    <row r="232" spans="1:12" s="37" customFormat="1" ht="13.5">
      <c r="A232" s="291"/>
      <c r="B232" s="234"/>
      <c r="C232" s="234"/>
      <c r="D232" s="79" t="str">
        <f>Data!$B$5</f>
        <v>20</v>
      </c>
      <c r="E232" s="78">
        <f>Data!$D$5</f>
        <v>1990</v>
      </c>
      <c r="F232" s="180"/>
      <c r="G232" s="285"/>
      <c r="H232" s="180"/>
      <c r="I232" s="78">
        <f>J227*E232</f>
        <v>568.6653784161135</v>
      </c>
      <c r="J232" s="208"/>
      <c r="K232" s="208"/>
      <c r="L232" s="11"/>
    </row>
    <row r="233" spans="1:12" s="37" customFormat="1" ht="13.5">
      <c r="A233" s="291"/>
      <c r="B233" s="234"/>
      <c r="C233" s="234"/>
      <c r="D233" s="79" t="str">
        <f>Data!$B$6</f>
        <v>30</v>
      </c>
      <c r="E233" s="78">
        <f>Data!$D$6</f>
        <v>1910</v>
      </c>
      <c r="F233" s="180"/>
      <c r="G233" s="285"/>
      <c r="H233" s="180"/>
      <c r="I233" s="78">
        <f>J227*E233</f>
        <v>545.8044586807924</v>
      </c>
      <c r="J233" s="208"/>
      <c r="K233" s="208"/>
      <c r="L233" s="11"/>
    </row>
    <row r="234" spans="1:12" s="37" customFormat="1" ht="13.5">
      <c r="A234" s="291"/>
      <c r="B234" s="234"/>
      <c r="C234" s="234"/>
      <c r="D234" s="79" t="str">
        <f>Data!$B$7</f>
        <v>40</v>
      </c>
      <c r="E234" s="78">
        <f>Data!$D$7</f>
        <v>1810</v>
      </c>
      <c r="F234" s="180"/>
      <c r="G234" s="285"/>
      <c r="H234" s="180"/>
      <c r="I234" s="78">
        <f>J227*E234</f>
        <v>517.2283090116409</v>
      </c>
      <c r="J234" s="208"/>
      <c r="K234" s="208"/>
      <c r="L234" s="11"/>
    </row>
    <row r="235" spans="1:12" s="37" customFormat="1" ht="13.5">
      <c r="A235" s="291"/>
      <c r="B235" s="234"/>
      <c r="C235" s="234"/>
      <c r="D235" s="79" t="str">
        <f>Data!$B$8</f>
        <v>50</v>
      </c>
      <c r="E235" s="78">
        <f>Data!$D$8</f>
        <v>1710</v>
      </c>
      <c r="F235" s="189"/>
      <c r="G235" s="237"/>
      <c r="H235" s="189"/>
      <c r="I235" s="78">
        <f>J215*E235</f>
        <v>693.2404919068173</v>
      </c>
      <c r="J235" s="209"/>
      <c r="K235" s="208"/>
      <c r="L235" s="11"/>
    </row>
    <row r="236" spans="1:12" s="37" customFormat="1" ht="13.5">
      <c r="A236" s="291"/>
      <c r="B236" s="234">
        <v>6</v>
      </c>
      <c r="C236" s="234">
        <v>15</v>
      </c>
      <c r="D236" s="79" t="str">
        <f>Data!$B$4</f>
        <v>10</v>
      </c>
      <c r="E236" s="82">
        <f>Data!$D$4</f>
        <v>2080</v>
      </c>
      <c r="F236" s="179">
        <f>SUM(E236:E241)</f>
        <v>17400</v>
      </c>
      <c r="G236" s="284">
        <v>12.4</v>
      </c>
      <c r="H236" s="284">
        <f>G236*C236</f>
        <v>186</v>
      </c>
      <c r="I236" s="78">
        <f>J231*E236</f>
        <v>603.1238794940479</v>
      </c>
      <c r="J236" s="207">
        <f>SUM(I236:I241)/(F236+H236)</f>
        <v>0.33875482350038844</v>
      </c>
      <c r="K236" s="208"/>
      <c r="L236" s="11"/>
    </row>
    <row r="237" spans="1:12" s="37" customFormat="1" ht="13.5">
      <c r="A237" s="291"/>
      <c r="B237" s="234"/>
      <c r="C237" s="234"/>
      <c r="D237" s="79" t="str">
        <f>Data!$B$5</f>
        <v>20</v>
      </c>
      <c r="E237" s="78">
        <f>Data!$D$5</f>
        <v>1990</v>
      </c>
      <c r="F237" s="180"/>
      <c r="G237" s="285"/>
      <c r="H237" s="285"/>
      <c r="I237" s="78">
        <f>J231*E237</f>
        <v>577.0271731697861</v>
      </c>
      <c r="J237" s="208"/>
      <c r="K237" s="208"/>
      <c r="L237" s="11"/>
    </row>
    <row r="238" spans="1:12" s="37" customFormat="1" ht="13.5">
      <c r="A238" s="291"/>
      <c r="B238" s="234"/>
      <c r="C238" s="234"/>
      <c r="D238" s="79" t="str">
        <f>Data!$B$6</f>
        <v>30</v>
      </c>
      <c r="E238" s="78">
        <f>Data!$D$6</f>
        <v>1910</v>
      </c>
      <c r="F238" s="180"/>
      <c r="G238" s="285"/>
      <c r="H238" s="285"/>
      <c r="I238" s="78">
        <f>J231*E238</f>
        <v>553.8301008815536</v>
      </c>
      <c r="J238" s="208"/>
      <c r="K238" s="208"/>
      <c r="L238" s="11"/>
    </row>
    <row r="239" spans="1:12" s="37" customFormat="1" ht="13.5">
      <c r="A239" s="291"/>
      <c r="B239" s="234"/>
      <c r="C239" s="234"/>
      <c r="D239" s="79" t="str">
        <f>Data!$B$7</f>
        <v>40</v>
      </c>
      <c r="E239" s="78">
        <f>Data!$D$7</f>
        <v>1810</v>
      </c>
      <c r="F239" s="180"/>
      <c r="G239" s="285"/>
      <c r="H239" s="285"/>
      <c r="I239" s="78">
        <f>J231*E239</f>
        <v>524.8337605212628</v>
      </c>
      <c r="J239" s="208"/>
      <c r="K239" s="208"/>
      <c r="L239" s="11"/>
    </row>
    <row r="240" spans="1:12" s="37" customFormat="1" ht="13.5">
      <c r="A240" s="291"/>
      <c r="B240" s="234"/>
      <c r="C240" s="234"/>
      <c r="D240" s="79" t="str">
        <f>Data!$B$8</f>
        <v>50</v>
      </c>
      <c r="E240" s="78">
        <f>Data!$D$8</f>
        <v>1710</v>
      </c>
      <c r="F240" s="180"/>
      <c r="G240" s="285"/>
      <c r="H240" s="285"/>
      <c r="I240" s="78">
        <f>J231*E240</f>
        <v>495.83742016097204</v>
      </c>
      <c r="J240" s="208"/>
      <c r="K240" s="208"/>
      <c r="L240" s="11"/>
    </row>
    <row r="241" spans="1:12" s="37" customFormat="1" ht="13.5">
      <c r="A241" s="291"/>
      <c r="B241" s="234"/>
      <c r="C241" s="234"/>
      <c r="D241" s="79" t="str">
        <f>Data!$B$9</f>
        <v>100</v>
      </c>
      <c r="E241" s="78">
        <f>Data!$D$9</f>
        <v>7900</v>
      </c>
      <c r="F241" s="189"/>
      <c r="G241" s="237"/>
      <c r="H241" s="237"/>
      <c r="I241" s="78">
        <f>J215*E241</f>
        <v>3202.6899918502086</v>
      </c>
      <c r="J241" s="209"/>
      <c r="K241" s="208"/>
      <c r="L241" s="11"/>
    </row>
    <row r="242" spans="1:12" s="37" customFormat="1" ht="13.5">
      <c r="A242" s="291"/>
      <c r="B242" s="234" t="s">
        <v>18</v>
      </c>
      <c r="C242" s="234">
        <v>14</v>
      </c>
      <c r="D242" s="79" t="str">
        <f>Data!$B$4</f>
        <v>10</v>
      </c>
      <c r="E242" s="82">
        <f>Data!$D$4</f>
        <v>2080</v>
      </c>
      <c r="F242" s="179">
        <f>SUM(E242:E247)</f>
        <v>17400</v>
      </c>
      <c r="G242" s="284">
        <v>12.4</v>
      </c>
      <c r="H242" s="284">
        <f>G242*C242</f>
        <v>173.6</v>
      </c>
      <c r="I242" s="78">
        <f>J236*E242</f>
        <v>704.6100328808079</v>
      </c>
      <c r="J242" s="207">
        <f>SUM(I242:I247)/(F242+H242)</f>
        <v>0.3354084495440183</v>
      </c>
      <c r="K242" s="208"/>
      <c r="L242" s="11"/>
    </row>
    <row r="243" spans="1:12" s="37" customFormat="1" ht="13.5">
      <c r="A243" s="291"/>
      <c r="B243" s="234"/>
      <c r="C243" s="234"/>
      <c r="D243" s="79" t="str">
        <f>Data!$B$5</f>
        <v>20</v>
      </c>
      <c r="E243" s="78">
        <f>Data!$D$5</f>
        <v>1990</v>
      </c>
      <c r="F243" s="180"/>
      <c r="G243" s="285"/>
      <c r="H243" s="285"/>
      <c r="I243" s="78">
        <f>J236*E243</f>
        <v>674.122098765773</v>
      </c>
      <c r="J243" s="208"/>
      <c r="K243" s="208"/>
      <c r="L243" s="11"/>
    </row>
    <row r="244" spans="1:12" s="37" customFormat="1" ht="13.5">
      <c r="A244" s="291"/>
      <c r="B244" s="234"/>
      <c r="C244" s="234"/>
      <c r="D244" s="79" t="str">
        <f>Data!$B$6</f>
        <v>30</v>
      </c>
      <c r="E244" s="78">
        <f>Data!$D$6</f>
        <v>1910</v>
      </c>
      <c r="F244" s="180"/>
      <c r="G244" s="285"/>
      <c r="H244" s="285"/>
      <c r="I244" s="78">
        <f>J236*E244</f>
        <v>647.0217128857419</v>
      </c>
      <c r="J244" s="208"/>
      <c r="K244" s="208"/>
      <c r="L244" s="11"/>
    </row>
    <row r="245" spans="1:12" s="37" customFormat="1" ht="13.5">
      <c r="A245" s="291"/>
      <c r="B245" s="234"/>
      <c r="C245" s="234"/>
      <c r="D245" s="79" t="str">
        <f>Data!$B$7</f>
        <v>40</v>
      </c>
      <c r="E245" s="78">
        <f>Data!$D$7</f>
        <v>1810</v>
      </c>
      <c r="F245" s="180"/>
      <c r="G245" s="285"/>
      <c r="H245" s="285"/>
      <c r="I245" s="78">
        <f>J236*E245</f>
        <v>613.146230535703</v>
      </c>
      <c r="J245" s="208"/>
      <c r="K245" s="208"/>
      <c r="L245" s="11"/>
    </row>
    <row r="246" spans="1:12" s="37" customFormat="1" ht="13.5">
      <c r="A246" s="291"/>
      <c r="B246" s="234"/>
      <c r="C246" s="234"/>
      <c r="D246" s="79" t="str">
        <f>Data!$B$8</f>
        <v>50</v>
      </c>
      <c r="E246" s="78">
        <f>Data!$D$8</f>
        <v>1710</v>
      </c>
      <c r="F246" s="180"/>
      <c r="G246" s="285"/>
      <c r="H246" s="285"/>
      <c r="I246" s="78">
        <f>J236*E246</f>
        <v>579.2707481856643</v>
      </c>
      <c r="J246" s="208"/>
      <c r="K246" s="208"/>
      <c r="L246" s="11"/>
    </row>
    <row r="247" spans="1:12" s="37" customFormat="1" ht="15" thickBot="1">
      <c r="A247" s="292"/>
      <c r="B247" s="298"/>
      <c r="C247" s="298"/>
      <c r="D247" s="79" t="str">
        <f>Data!$B$9</f>
        <v>100</v>
      </c>
      <c r="E247" s="78">
        <f>Data!$D$9</f>
        <v>7900</v>
      </c>
      <c r="F247" s="181"/>
      <c r="G247" s="286"/>
      <c r="H247" s="286"/>
      <c r="I247" s="81">
        <f>J236*E247</f>
        <v>2676.1631056530687</v>
      </c>
      <c r="J247" s="219"/>
      <c r="K247" s="219"/>
      <c r="L247" s="11"/>
    </row>
    <row r="248" spans="1:12" s="37" customFormat="1" ht="15" thickTop="1">
      <c r="A248" s="295">
        <v>10</v>
      </c>
      <c r="B248" s="98">
        <v>1</v>
      </c>
      <c r="C248" s="98">
        <v>229</v>
      </c>
      <c r="D248" s="94" t="str">
        <f>Data!$B$4</f>
        <v>10</v>
      </c>
      <c r="E248" s="93">
        <f>Data!$D$4</f>
        <v>2080</v>
      </c>
      <c r="F248" s="93">
        <f>SUM(E248)</f>
        <v>2080</v>
      </c>
      <c r="G248" s="98">
        <v>31.8</v>
      </c>
      <c r="H248" s="98">
        <f>G248*C248</f>
        <v>7282.2</v>
      </c>
      <c r="I248" s="93">
        <f>J242*E248</f>
        <v>697.649575051558</v>
      </c>
      <c r="J248" s="95">
        <f>I248/(F248+H248)</f>
        <v>0.07451769616666575</v>
      </c>
      <c r="K248" s="257">
        <f>J269</f>
        <v>0.5124582586179264</v>
      </c>
      <c r="L248" s="264" t="s">
        <v>20</v>
      </c>
    </row>
    <row r="249" spans="1:12" s="37" customFormat="1" ht="13.5">
      <c r="A249" s="296"/>
      <c r="B249" s="293">
        <v>2</v>
      </c>
      <c r="C249" s="293">
        <v>31</v>
      </c>
      <c r="D249" s="99" t="str">
        <f>Data!$B$4</f>
        <v>10</v>
      </c>
      <c r="E249" s="96">
        <f>Data!$D$4</f>
        <v>2080</v>
      </c>
      <c r="F249" s="197">
        <f>SUM(E249:E250)</f>
        <v>4070</v>
      </c>
      <c r="G249" s="287">
        <v>23.22</v>
      </c>
      <c r="H249" s="287">
        <f>G249*C249</f>
        <v>719.8199999999999</v>
      </c>
      <c r="I249" s="96">
        <f>J248*E249</f>
        <v>154.99680802666475</v>
      </c>
      <c r="J249" s="199">
        <f>SUM(I249:I250)/(F249+H249)</f>
        <v>0.17170992284037004</v>
      </c>
      <c r="K249" s="204"/>
      <c r="L249" s="264"/>
    </row>
    <row r="250" spans="1:12" s="37" customFormat="1" ht="13.5">
      <c r="A250" s="296"/>
      <c r="B250" s="293"/>
      <c r="C250" s="293"/>
      <c r="D250" s="99" t="str">
        <f>Data!$B$5</f>
        <v>20</v>
      </c>
      <c r="E250" s="96">
        <f>Data!$D$5</f>
        <v>1990</v>
      </c>
      <c r="F250" s="198"/>
      <c r="G250" s="244"/>
      <c r="H250" s="244"/>
      <c r="I250" s="96">
        <f>J242*E250</f>
        <v>667.4628145925964</v>
      </c>
      <c r="J250" s="200"/>
      <c r="K250" s="204"/>
      <c r="L250" s="264"/>
    </row>
    <row r="251" spans="1:12" s="37" customFormat="1" ht="13.5">
      <c r="A251" s="296"/>
      <c r="B251" s="293">
        <v>3</v>
      </c>
      <c r="C251" s="293">
        <v>15</v>
      </c>
      <c r="D251" s="99" t="str">
        <f>Data!$B$4</f>
        <v>10</v>
      </c>
      <c r="E251" s="96">
        <f>Data!$D$4</f>
        <v>2080</v>
      </c>
      <c r="F251" s="197">
        <f>SUM(E251:E253)</f>
        <v>5980</v>
      </c>
      <c r="G251" s="287">
        <v>17.9</v>
      </c>
      <c r="H251" s="287">
        <f>G251*C251</f>
        <v>268.5</v>
      </c>
      <c r="I251" s="96">
        <f>J249*E251</f>
        <v>357.15663950796966</v>
      </c>
      <c r="J251" s="199">
        <f>SUM(I251:I253)/(F251+H251)</f>
        <v>0.21436977267974408</v>
      </c>
      <c r="K251" s="204"/>
      <c r="L251" s="264"/>
    </row>
    <row r="252" spans="1:12" s="37" customFormat="1" ht="13.5">
      <c r="A252" s="296"/>
      <c r="B252" s="293"/>
      <c r="C252" s="293"/>
      <c r="D252" s="99" t="str">
        <f>Data!$B$5</f>
        <v>20</v>
      </c>
      <c r="E252" s="96">
        <f>Data!$D$5</f>
        <v>1990</v>
      </c>
      <c r="F252" s="194"/>
      <c r="G252" s="288"/>
      <c r="H252" s="288"/>
      <c r="I252" s="96">
        <f>J249*E252</f>
        <v>341.7027464523364</v>
      </c>
      <c r="J252" s="204"/>
      <c r="K252" s="204"/>
      <c r="L252" s="264"/>
    </row>
    <row r="253" spans="1:12" s="37" customFormat="1" ht="13.5">
      <c r="A253" s="296"/>
      <c r="B253" s="293"/>
      <c r="C253" s="293"/>
      <c r="D253" s="99" t="str">
        <f>Data!$B$6</f>
        <v>30</v>
      </c>
      <c r="E253" s="96">
        <f>Data!$D$6</f>
        <v>1910</v>
      </c>
      <c r="F253" s="198"/>
      <c r="G253" s="244"/>
      <c r="H253" s="244"/>
      <c r="I253" s="96">
        <f>J242*E253</f>
        <v>640.6301386290748</v>
      </c>
      <c r="J253" s="200"/>
      <c r="K253" s="204"/>
      <c r="L253" s="264"/>
    </row>
    <row r="254" spans="1:12" s="37" customFormat="1" ht="13.5">
      <c r="A254" s="296"/>
      <c r="B254" s="293">
        <v>4</v>
      </c>
      <c r="C254" s="293">
        <v>16</v>
      </c>
      <c r="D254" s="99" t="str">
        <f>Data!$B$4</f>
        <v>10</v>
      </c>
      <c r="E254" s="96">
        <f>Data!$D$4</f>
        <v>2080</v>
      </c>
      <c r="F254" s="197">
        <f>SUM(E254:E257)</f>
        <v>7790</v>
      </c>
      <c r="G254" s="287">
        <v>12.5</v>
      </c>
      <c r="H254" s="287">
        <f>G254*C254</f>
        <v>200</v>
      </c>
      <c r="I254" s="96">
        <f>J251*E254</f>
        <v>445.8891271738677</v>
      </c>
      <c r="J254" s="199">
        <f>SUM(I254:I257)/(F254+H254)</f>
        <v>0.2364230956570141</v>
      </c>
      <c r="K254" s="204"/>
      <c r="L254" s="264"/>
    </row>
    <row r="255" spans="1:12" s="37" customFormat="1" ht="13.5">
      <c r="A255" s="296"/>
      <c r="B255" s="293"/>
      <c r="C255" s="293"/>
      <c r="D255" s="99" t="str">
        <f>Data!$B$5</f>
        <v>20</v>
      </c>
      <c r="E255" s="96">
        <f>Data!$D$5</f>
        <v>1990</v>
      </c>
      <c r="F255" s="194"/>
      <c r="G255" s="288"/>
      <c r="H255" s="288"/>
      <c r="I255" s="96">
        <f>J251*E255</f>
        <v>426.5958476326907</v>
      </c>
      <c r="J255" s="204"/>
      <c r="K255" s="204"/>
      <c r="L255" s="264"/>
    </row>
    <row r="256" spans="1:12" s="37" customFormat="1" ht="13.5">
      <c r="A256" s="296"/>
      <c r="B256" s="293"/>
      <c r="C256" s="293"/>
      <c r="D256" s="99" t="str">
        <f>Data!$B$6</f>
        <v>30</v>
      </c>
      <c r="E256" s="96">
        <f>Data!$D$6</f>
        <v>1910</v>
      </c>
      <c r="F256" s="194"/>
      <c r="G256" s="288"/>
      <c r="H256" s="288"/>
      <c r="I256" s="96">
        <f>J251*E256</f>
        <v>409.4462658183112</v>
      </c>
      <c r="J256" s="204"/>
      <c r="K256" s="204"/>
      <c r="L256" s="264"/>
    </row>
    <row r="257" spans="1:12" s="37" customFormat="1" ht="13.5">
      <c r="A257" s="296"/>
      <c r="B257" s="293"/>
      <c r="C257" s="293"/>
      <c r="D257" s="99" t="str">
        <f>Data!$B$7</f>
        <v>40</v>
      </c>
      <c r="E257" s="96">
        <f>Data!$D$7</f>
        <v>1810</v>
      </c>
      <c r="F257" s="198"/>
      <c r="G257" s="244"/>
      <c r="H257" s="244"/>
      <c r="I257" s="96">
        <f>J242*E257</f>
        <v>607.0892936746731</v>
      </c>
      <c r="J257" s="200"/>
      <c r="K257" s="204"/>
      <c r="L257" s="264"/>
    </row>
    <row r="258" spans="1:12" s="37" customFormat="1" ht="13.5">
      <c r="A258" s="296"/>
      <c r="B258" s="293">
        <v>5</v>
      </c>
      <c r="C258" s="293">
        <v>45</v>
      </c>
      <c r="D258" s="99" t="str">
        <f>Data!$B$4</f>
        <v>10</v>
      </c>
      <c r="E258" s="96">
        <f>Data!$D$4</f>
        <v>2080</v>
      </c>
      <c r="F258" s="197">
        <f>SUM(E258:E262)</f>
        <v>9500</v>
      </c>
      <c r="G258" s="287">
        <v>12.62</v>
      </c>
      <c r="H258" s="197">
        <f>G258*C258</f>
        <v>567.9</v>
      </c>
      <c r="I258" s="96">
        <f>J254*E258</f>
        <v>491.7600389665893</v>
      </c>
      <c r="J258" s="199">
        <f>SUM(I258:I262)/(F258+H258)</f>
        <v>0.239899518657159</v>
      </c>
      <c r="K258" s="204"/>
      <c r="L258" s="264"/>
    </row>
    <row r="259" spans="1:12" s="37" customFormat="1" ht="13.5">
      <c r="A259" s="296"/>
      <c r="B259" s="293"/>
      <c r="C259" s="293"/>
      <c r="D259" s="99" t="str">
        <f>Data!$B$5</f>
        <v>20</v>
      </c>
      <c r="E259" s="96">
        <f>Data!$D$5</f>
        <v>1990</v>
      </c>
      <c r="F259" s="194"/>
      <c r="G259" s="288"/>
      <c r="H259" s="194"/>
      <c r="I259" s="96">
        <f>J254*E259</f>
        <v>470.4819603574581</v>
      </c>
      <c r="J259" s="204"/>
      <c r="K259" s="204"/>
      <c r="L259" s="264"/>
    </row>
    <row r="260" spans="1:12" s="37" customFormat="1" ht="13.5">
      <c r="A260" s="296"/>
      <c r="B260" s="293"/>
      <c r="C260" s="293"/>
      <c r="D260" s="99" t="str">
        <f>Data!$B$6</f>
        <v>30</v>
      </c>
      <c r="E260" s="96">
        <f>Data!$D$6</f>
        <v>1910</v>
      </c>
      <c r="F260" s="194"/>
      <c r="G260" s="288"/>
      <c r="H260" s="194"/>
      <c r="I260" s="96">
        <f>J254*E260</f>
        <v>451.568112704897</v>
      </c>
      <c r="J260" s="204"/>
      <c r="K260" s="204"/>
      <c r="L260" s="264"/>
    </row>
    <row r="261" spans="1:12" s="37" customFormat="1" ht="13.5">
      <c r="A261" s="296"/>
      <c r="B261" s="293"/>
      <c r="C261" s="293"/>
      <c r="D261" s="99" t="str">
        <f>Data!$B$7</f>
        <v>40</v>
      </c>
      <c r="E261" s="96">
        <f>Data!$D$7</f>
        <v>1810</v>
      </c>
      <c r="F261" s="194"/>
      <c r="G261" s="288"/>
      <c r="H261" s="194"/>
      <c r="I261" s="96">
        <f>J254*E261</f>
        <v>427.9258031391955</v>
      </c>
      <c r="J261" s="204"/>
      <c r="K261" s="204"/>
      <c r="L261" s="264"/>
    </row>
    <row r="262" spans="1:12" s="37" customFormat="1" ht="13.5">
      <c r="A262" s="296"/>
      <c r="B262" s="293"/>
      <c r="C262" s="293"/>
      <c r="D262" s="99" t="str">
        <f>Data!$B$8</f>
        <v>50</v>
      </c>
      <c r="E262" s="96">
        <f>Data!$D$8</f>
        <v>1710</v>
      </c>
      <c r="F262" s="198"/>
      <c r="G262" s="244"/>
      <c r="H262" s="198"/>
      <c r="I262" s="96">
        <f>J242*E262</f>
        <v>573.5484487202713</v>
      </c>
      <c r="J262" s="200"/>
      <c r="K262" s="204"/>
      <c r="L262" s="264"/>
    </row>
    <row r="263" spans="1:12" s="37" customFormat="1" ht="13.5">
      <c r="A263" s="296"/>
      <c r="B263" s="293">
        <v>6</v>
      </c>
      <c r="C263" s="293">
        <v>15</v>
      </c>
      <c r="D263" s="99" t="str">
        <f>Data!$B$4</f>
        <v>10</v>
      </c>
      <c r="E263" s="96">
        <f>Data!$D$4</f>
        <v>2080</v>
      </c>
      <c r="F263" s="197">
        <f>SUM(E263:E268)</f>
        <v>17400</v>
      </c>
      <c r="G263" s="287">
        <v>12.4</v>
      </c>
      <c r="H263" s="287">
        <f>G263*C263</f>
        <v>186</v>
      </c>
      <c r="I263" s="96">
        <f>J258*E263</f>
        <v>498.99099880689073</v>
      </c>
      <c r="J263" s="199">
        <f>SUM(I263:I268)/(F263+H263)</f>
        <v>0.28026681329698366</v>
      </c>
      <c r="K263" s="204"/>
      <c r="L263" s="264"/>
    </row>
    <row r="264" spans="1:12" s="37" customFormat="1" ht="13.5">
      <c r="A264" s="296"/>
      <c r="B264" s="293"/>
      <c r="C264" s="293"/>
      <c r="D264" s="99" t="str">
        <f>Data!$B$5</f>
        <v>20</v>
      </c>
      <c r="E264" s="96">
        <f>Data!$D$5</f>
        <v>1990</v>
      </c>
      <c r="F264" s="194"/>
      <c r="G264" s="288"/>
      <c r="H264" s="288"/>
      <c r="I264" s="96">
        <f>J258*E264</f>
        <v>477.4000421277464</v>
      </c>
      <c r="J264" s="204"/>
      <c r="K264" s="204"/>
      <c r="L264" s="264"/>
    </row>
    <row r="265" spans="1:12" s="37" customFormat="1" ht="13.5">
      <c r="A265" s="296"/>
      <c r="B265" s="293"/>
      <c r="C265" s="293"/>
      <c r="D265" s="99" t="str">
        <f>Data!$B$6</f>
        <v>30</v>
      </c>
      <c r="E265" s="96">
        <f>Data!$D$6</f>
        <v>1910</v>
      </c>
      <c r="F265" s="194"/>
      <c r="G265" s="288"/>
      <c r="H265" s="288"/>
      <c r="I265" s="96">
        <f>J258*E265</f>
        <v>458.2080806351737</v>
      </c>
      <c r="J265" s="204"/>
      <c r="K265" s="204"/>
      <c r="L265" s="264"/>
    </row>
    <row r="266" spans="1:12" s="37" customFormat="1" ht="13.5">
      <c r="A266" s="296"/>
      <c r="B266" s="293"/>
      <c r="C266" s="293"/>
      <c r="D266" s="99" t="str">
        <f>Data!$B$7</f>
        <v>40</v>
      </c>
      <c r="E266" s="96">
        <f>Data!$D$7</f>
        <v>1810</v>
      </c>
      <c r="F266" s="194"/>
      <c r="G266" s="288"/>
      <c r="H266" s="288"/>
      <c r="I266" s="96">
        <f>J258*E266</f>
        <v>434.2181287694578</v>
      </c>
      <c r="J266" s="204"/>
      <c r="K266" s="204"/>
      <c r="L266" s="264"/>
    </row>
    <row r="267" spans="1:12" s="37" customFormat="1" ht="13.5">
      <c r="A267" s="296"/>
      <c r="B267" s="293"/>
      <c r="C267" s="293"/>
      <c r="D267" s="99" t="str">
        <f>Data!$B$8</f>
        <v>50</v>
      </c>
      <c r="E267" s="96">
        <f>Data!$D$8</f>
        <v>1710</v>
      </c>
      <c r="F267" s="194"/>
      <c r="G267" s="288"/>
      <c r="H267" s="288"/>
      <c r="I267" s="96">
        <f>J258*E267</f>
        <v>410.2281769037419</v>
      </c>
      <c r="J267" s="204"/>
      <c r="K267" s="204"/>
      <c r="L267" s="264"/>
    </row>
    <row r="268" spans="1:12" s="37" customFormat="1" ht="13.5">
      <c r="A268" s="296"/>
      <c r="B268" s="293"/>
      <c r="C268" s="293"/>
      <c r="D268" s="99" t="str">
        <f>Data!$B$9</f>
        <v>100</v>
      </c>
      <c r="E268" s="96">
        <f>Data!$D$9</f>
        <v>7900</v>
      </c>
      <c r="F268" s="198"/>
      <c r="G268" s="244"/>
      <c r="H268" s="244"/>
      <c r="I268" s="96">
        <f>J242*E268</f>
        <v>2649.7267513977445</v>
      </c>
      <c r="J268" s="200"/>
      <c r="K268" s="204"/>
      <c r="L268" s="264"/>
    </row>
    <row r="269" spans="1:12" s="37" customFormat="1" ht="13.5">
      <c r="A269" s="296"/>
      <c r="B269" s="287" t="s">
        <v>19</v>
      </c>
      <c r="C269" s="287">
        <v>14</v>
      </c>
      <c r="D269" s="99" t="str">
        <f>Data!$B$4</f>
        <v>10</v>
      </c>
      <c r="E269" s="96">
        <f>Data!$D$4</f>
        <v>2080</v>
      </c>
      <c r="F269" s="197">
        <f>SUM(E269:E275)</f>
        <v>37700</v>
      </c>
      <c r="G269" s="287">
        <v>12.4</v>
      </c>
      <c r="H269" s="197">
        <f>G269*C269</f>
        <v>173.6</v>
      </c>
      <c r="I269" s="96">
        <f>J263*E269</f>
        <v>582.954971657726</v>
      </c>
      <c r="J269" s="199">
        <f>SUM(I269:I275)/(F269+H269)</f>
        <v>0.5124582586179264</v>
      </c>
      <c r="K269" s="204"/>
      <c r="L269" s="264"/>
    </row>
    <row r="270" spans="1:12" s="37" customFormat="1" ht="13.5">
      <c r="A270" s="296"/>
      <c r="B270" s="288"/>
      <c r="C270" s="288"/>
      <c r="D270" s="99" t="str">
        <f>Data!$B$5</f>
        <v>20</v>
      </c>
      <c r="E270" s="96">
        <f>Data!$D$5</f>
        <v>1990</v>
      </c>
      <c r="F270" s="194"/>
      <c r="G270" s="288"/>
      <c r="H270" s="194"/>
      <c r="I270" s="96">
        <f>J263*E270</f>
        <v>557.7309584609975</v>
      </c>
      <c r="J270" s="204"/>
      <c r="K270" s="204"/>
      <c r="L270" s="264"/>
    </row>
    <row r="271" spans="1:12" s="37" customFormat="1" ht="13.5">
      <c r="A271" s="296"/>
      <c r="B271" s="288"/>
      <c r="C271" s="288"/>
      <c r="D271" s="99" t="str">
        <f>Data!$B$6</f>
        <v>30</v>
      </c>
      <c r="E271" s="96">
        <f>Data!$D$6</f>
        <v>1910</v>
      </c>
      <c r="F271" s="194"/>
      <c r="G271" s="288"/>
      <c r="H271" s="194"/>
      <c r="I271" s="96">
        <f>J263*E271</f>
        <v>535.3096133972388</v>
      </c>
      <c r="J271" s="204"/>
      <c r="K271" s="204"/>
      <c r="L271" s="264"/>
    </row>
    <row r="272" spans="1:12" s="37" customFormat="1" ht="13.5">
      <c r="A272" s="296"/>
      <c r="B272" s="288"/>
      <c r="C272" s="288"/>
      <c r="D272" s="99" t="str">
        <f>Data!$B$7</f>
        <v>40</v>
      </c>
      <c r="E272" s="96">
        <f>Data!$D$7</f>
        <v>1810</v>
      </c>
      <c r="F272" s="194"/>
      <c r="G272" s="288"/>
      <c r="H272" s="194"/>
      <c r="I272" s="96">
        <f>J263*E272</f>
        <v>507.28293206754046</v>
      </c>
      <c r="J272" s="204"/>
      <c r="K272" s="204"/>
      <c r="L272" s="264"/>
    </row>
    <row r="273" spans="1:12" s="37" customFormat="1" ht="13.5">
      <c r="A273" s="296"/>
      <c r="B273" s="288"/>
      <c r="C273" s="288"/>
      <c r="D273" s="99" t="str">
        <f>Data!$B$8</f>
        <v>50</v>
      </c>
      <c r="E273" s="96">
        <f>Data!$D$8</f>
        <v>1710</v>
      </c>
      <c r="F273" s="194"/>
      <c r="G273" s="288"/>
      <c r="H273" s="194"/>
      <c r="I273" s="96">
        <f>J263*E273</f>
        <v>479.25625073784204</v>
      </c>
      <c r="J273" s="204"/>
      <c r="K273" s="204"/>
      <c r="L273" s="264"/>
    </row>
    <row r="274" spans="1:12" s="37" customFormat="1" ht="13.5">
      <c r="A274" s="296"/>
      <c r="B274" s="288"/>
      <c r="C274" s="288"/>
      <c r="D274" s="99" t="str">
        <f>Data!$B$9</f>
        <v>100</v>
      </c>
      <c r="E274" s="96">
        <f>Data!$D$9</f>
        <v>7900</v>
      </c>
      <c r="F274" s="194"/>
      <c r="G274" s="288"/>
      <c r="H274" s="194"/>
      <c r="I274" s="107">
        <f>J263*E274</f>
        <v>2214.107825046171</v>
      </c>
      <c r="J274" s="204"/>
      <c r="K274" s="204"/>
      <c r="L274" s="264"/>
    </row>
    <row r="275" spans="1:12" s="37" customFormat="1" ht="15" thickBot="1">
      <c r="A275" s="297"/>
      <c r="B275" s="289"/>
      <c r="C275" s="289"/>
      <c r="D275" s="100" t="str">
        <f>Data!$B$10</f>
        <v>370</v>
      </c>
      <c r="E275" s="97">
        <f>Data!$D$10</f>
        <v>20300</v>
      </c>
      <c r="F275" s="195"/>
      <c r="G275" s="289"/>
      <c r="H275" s="195"/>
      <c r="I275" s="97">
        <f>J133*E275</f>
        <v>14531.99655222438</v>
      </c>
      <c r="J275" s="205"/>
      <c r="K275" s="205"/>
      <c r="L275" s="264"/>
    </row>
    <row r="276" spans="1:12" s="37" customFormat="1" ht="15" thickTop="1">
      <c r="A276" s="290">
        <v>11</v>
      </c>
      <c r="B276" s="136">
        <v>1</v>
      </c>
      <c r="C276" s="136">
        <v>229</v>
      </c>
      <c r="D276" s="134" t="str">
        <f>Data!$B$4</f>
        <v>10</v>
      </c>
      <c r="E276" s="82">
        <f>Data!$D$4</f>
        <v>2080</v>
      </c>
      <c r="F276" s="82">
        <f>SUM(E276)</f>
        <v>2080</v>
      </c>
      <c r="G276" s="136">
        <v>31.8</v>
      </c>
      <c r="H276" s="136">
        <f>G276*C276</f>
        <v>7282.2</v>
      </c>
      <c r="I276" s="78">
        <f>J269*E276</f>
        <v>1065.9131779252868</v>
      </c>
      <c r="J276" s="80">
        <f>I276/(F276+H276)</f>
        <v>0.11385285274030535</v>
      </c>
      <c r="K276" s="207">
        <f>(J297*Data!E9+J269*Data!D10)/Data!E10</f>
        <v>0.47162183000951186</v>
      </c>
      <c r="L276" s="11"/>
    </row>
    <row r="277" spans="1:12" s="37" customFormat="1" ht="13.5">
      <c r="A277" s="291"/>
      <c r="B277" s="234">
        <v>2</v>
      </c>
      <c r="C277" s="234">
        <v>31</v>
      </c>
      <c r="D277" s="79" t="str">
        <f>Data!$B$4</f>
        <v>10</v>
      </c>
      <c r="E277" s="82">
        <f>Data!$D$4</f>
        <v>2080</v>
      </c>
      <c r="F277" s="179">
        <f>SUM(E277:E278)</f>
        <v>4070</v>
      </c>
      <c r="G277" s="284">
        <v>23.22</v>
      </c>
      <c r="H277" s="284">
        <f>G277*C277</f>
        <v>719.8199999999999</v>
      </c>
      <c r="I277" s="78">
        <f>J276*E277</f>
        <v>236.81393369983513</v>
      </c>
      <c r="J277" s="182">
        <f>SUM(I277:I278)/(F277+H277)</f>
        <v>0.262349288355201</v>
      </c>
      <c r="K277" s="208"/>
      <c r="L277" s="11"/>
    </row>
    <row r="278" spans="1:12" s="37" customFormat="1" ht="13.5">
      <c r="A278" s="291"/>
      <c r="B278" s="234"/>
      <c r="C278" s="234"/>
      <c r="D278" s="79" t="str">
        <f>Data!$B$5</f>
        <v>20</v>
      </c>
      <c r="E278" s="78">
        <f>Data!$D$5</f>
        <v>1990</v>
      </c>
      <c r="F278" s="189"/>
      <c r="G278" s="237"/>
      <c r="H278" s="237"/>
      <c r="I278" s="78">
        <f>J269*E278</f>
        <v>1019.7919346496735</v>
      </c>
      <c r="J278" s="182"/>
      <c r="K278" s="208"/>
      <c r="L278" s="11"/>
    </row>
    <row r="279" spans="1:12" s="37" customFormat="1" ht="13.5">
      <c r="A279" s="291"/>
      <c r="B279" s="234">
        <v>3</v>
      </c>
      <c r="C279" s="234">
        <v>15</v>
      </c>
      <c r="D279" s="79" t="str">
        <f>Data!$B$4</f>
        <v>10</v>
      </c>
      <c r="E279" s="82">
        <f>Data!$D$4</f>
        <v>2080</v>
      </c>
      <c r="F279" s="179">
        <f>SUM(E279:E281)</f>
        <v>5980</v>
      </c>
      <c r="G279" s="284">
        <v>17.9</v>
      </c>
      <c r="H279" s="284">
        <f>G279*C279</f>
        <v>268.5</v>
      </c>
      <c r="I279" s="78">
        <f>J277*E279</f>
        <v>545.686519778818</v>
      </c>
      <c r="J279" s="182">
        <f>SUM(I279:I281)/(F279+H279)</f>
        <v>0.3275277070602396</v>
      </c>
      <c r="K279" s="208"/>
      <c r="L279" s="11"/>
    </row>
    <row r="280" spans="1:12" s="37" customFormat="1" ht="13.5">
      <c r="A280" s="291"/>
      <c r="B280" s="234"/>
      <c r="C280" s="234"/>
      <c r="D280" s="79" t="str">
        <f>Data!$B$5</f>
        <v>20</v>
      </c>
      <c r="E280" s="78">
        <f>Data!$D$5</f>
        <v>1990</v>
      </c>
      <c r="F280" s="180"/>
      <c r="G280" s="285"/>
      <c r="H280" s="285"/>
      <c r="I280" s="78">
        <f>J277*E280</f>
        <v>522.07508382685</v>
      </c>
      <c r="J280" s="182"/>
      <c r="K280" s="208"/>
      <c r="L280" s="11"/>
    </row>
    <row r="281" spans="1:12" s="37" customFormat="1" ht="13.5">
      <c r="A281" s="291"/>
      <c r="B281" s="234"/>
      <c r="C281" s="234"/>
      <c r="D281" s="79" t="str">
        <f>Data!$B$6</f>
        <v>30</v>
      </c>
      <c r="E281" s="78">
        <f>Data!$D$6</f>
        <v>1910</v>
      </c>
      <c r="F281" s="189"/>
      <c r="G281" s="237"/>
      <c r="H281" s="237"/>
      <c r="I281" s="78">
        <f>J269*E281</f>
        <v>978.7952739602393</v>
      </c>
      <c r="J281" s="182"/>
      <c r="K281" s="208"/>
      <c r="L281" s="11"/>
    </row>
    <row r="282" spans="1:12" s="37" customFormat="1" ht="13.5">
      <c r="A282" s="291"/>
      <c r="B282" s="234">
        <v>4</v>
      </c>
      <c r="C282" s="234">
        <v>16</v>
      </c>
      <c r="D282" s="79" t="str">
        <f>Data!$B$4</f>
        <v>10</v>
      </c>
      <c r="E282" s="82">
        <f>Data!$D$4</f>
        <v>2080</v>
      </c>
      <c r="F282" s="179">
        <f>SUM(E282:E285)</f>
        <v>7790</v>
      </c>
      <c r="G282" s="284">
        <v>12.5</v>
      </c>
      <c r="H282" s="284">
        <f>G282*C282</f>
        <v>200</v>
      </c>
      <c r="I282" s="78">
        <f>J279*E282</f>
        <v>681.2576306852984</v>
      </c>
      <c r="J282" s="182">
        <f>SUM(I282:I285)/(F282+H282)</f>
        <v>0.361222169752025</v>
      </c>
      <c r="K282" s="208"/>
      <c r="L282" s="11"/>
    </row>
    <row r="283" spans="1:12" s="37" customFormat="1" ht="13.5">
      <c r="A283" s="291"/>
      <c r="B283" s="234"/>
      <c r="C283" s="234"/>
      <c r="D283" s="79" t="str">
        <f>Data!$B$5</f>
        <v>20</v>
      </c>
      <c r="E283" s="78">
        <f>Data!$D$5</f>
        <v>1990</v>
      </c>
      <c r="F283" s="180"/>
      <c r="G283" s="285"/>
      <c r="H283" s="285"/>
      <c r="I283" s="78">
        <f>J279*E283</f>
        <v>651.7801370498768</v>
      </c>
      <c r="J283" s="182"/>
      <c r="K283" s="208"/>
      <c r="L283" s="11"/>
    </row>
    <row r="284" spans="1:12" s="37" customFormat="1" ht="13.5">
      <c r="A284" s="291"/>
      <c r="B284" s="234"/>
      <c r="C284" s="234"/>
      <c r="D284" s="79" t="str">
        <f>Data!$B$6</f>
        <v>30</v>
      </c>
      <c r="E284" s="78">
        <f>Data!$D$6</f>
        <v>1910</v>
      </c>
      <c r="F284" s="180"/>
      <c r="G284" s="285"/>
      <c r="H284" s="285"/>
      <c r="I284" s="78">
        <f>J279*E284</f>
        <v>625.5779204850576</v>
      </c>
      <c r="J284" s="182"/>
      <c r="K284" s="208"/>
      <c r="L284" s="11"/>
    </row>
    <row r="285" spans="1:12" s="37" customFormat="1" ht="13.5">
      <c r="A285" s="291"/>
      <c r="B285" s="234"/>
      <c r="C285" s="234"/>
      <c r="D285" s="79" t="str">
        <f>Data!$B$7</f>
        <v>40</v>
      </c>
      <c r="E285" s="78">
        <f>Data!$D$7</f>
        <v>1810</v>
      </c>
      <c r="F285" s="189"/>
      <c r="G285" s="237"/>
      <c r="H285" s="237"/>
      <c r="I285" s="78">
        <f>J269*E285</f>
        <v>927.5494480984468</v>
      </c>
      <c r="J285" s="182"/>
      <c r="K285" s="208"/>
      <c r="L285" s="11"/>
    </row>
    <row r="286" spans="1:12" s="37" customFormat="1" ht="13.5">
      <c r="A286" s="291"/>
      <c r="B286" s="234">
        <v>5</v>
      </c>
      <c r="C286" s="234">
        <v>45</v>
      </c>
      <c r="D286" s="79" t="str">
        <f>Data!$B$4</f>
        <v>10</v>
      </c>
      <c r="E286" s="82">
        <f>Data!$D$4</f>
        <v>2080</v>
      </c>
      <c r="F286" s="179">
        <f>SUM(E286:E290)</f>
        <v>9500</v>
      </c>
      <c r="G286" s="284">
        <v>12.62</v>
      </c>
      <c r="H286" s="179">
        <f>G286*C286</f>
        <v>567.9</v>
      </c>
      <c r="I286" s="78">
        <f>J282*E286</f>
        <v>751.342113084212</v>
      </c>
      <c r="J286" s="182">
        <f>SUM(I286:I290)/(F286+H286)</f>
        <v>0.3665336688490081</v>
      </c>
      <c r="K286" s="208"/>
      <c r="L286" s="11"/>
    </row>
    <row r="287" spans="1:12" s="37" customFormat="1" ht="13.5">
      <c r="A287" s="291"/>
      <c r="B287" s="234"/>
      <c r="C287" s="234"/>
      <c r="D287" s="79" t="str">
        <f>Data!$B$5</f>
        <v>20</v>
      </c>
      <c r="E287" s="78">
        <f>Data!$D$5</f>
        <v>1990</v>
      </c>
      <c r="F287" s="180"/>
      <c r="G287" s="285"/>
      <c r="H287" s="180"/>
      <c r="I287" s="78">
        <f>J282*E287</f>
        <v>718.8321178065297</v>
      </c>
      <c r="J287" s="182"/>
      <c r="K287" s="208"/>
      <c r="L287" s="11"/>
    </row>
    <row r="288" spans="1:12" s="37" customFormat="1" ht="13.5">
      <c r="A288" s="291"/>
      <c r="B288" s="234"/>
      <c r="C288" s="234"/>
      <c r="D288" s="79" t="str">
        <f>Data!$B$6</f>
        <v>30</v>
      </c>
      <c r="E288" s="78">
        <f>Data!$D$6</f>
        <v>1910</v>
      </c>
      <c r="F288" s="180"/>
      <c r="G288" s="285"/>
      <c r="H288" s="180"/>
      <c r="I288" s="78">
        <f>J282*E288</f>
        <v>689.9343442263677</v>
      </c>
      <c r="J288" s="182"/>
      <c r="K288" s="208"/>
      <c r="L288" s="11"/>
    </row>
    <row r="289" spans="1:12" s="37" customFormat="1" ht="13.5">
      <c r="A289" s="291"/>
      <c r="B289" s="234"/>
      <c r="C289" s="234"/>
      <c r="D289" s="79" t="str">
        <f>Data!$B$7</f>
        <v>40</v>
      </c>
      <c r="E289" s="78">
        <f>Data!$D$7</f>
        <v>1810</v>
      </c>
      <c r="F289" s="180"/>
      <c r="G289" s="285"/>
      <c r="H289" s="180"/>
      <c r="I289" s="78">
        <f>J282*E289</f>
        <v>653.8121272511652</v>
      </c>
      <c r="J289" s="182"/>
      <c r="K289" s="208"/>
      <c r="L289" s="11"/>
    </row>
    <row r="290" spans="1:12" s="37" customFormat="1" ht="13.5">
      <c r="A290" s="291"/>
      <c r="B290" s="234"/>
      <c r="C290" s="234"/>
      <c r="D290" s="79" t="str">
        <f>Data!$B$8</f>
        <v>50</v>
      </c>
      <c r="E290" s="78">
        <f>Data!$D$8</f>
        <v>1710</v>
      </c>
      <c r="F290" s="189"/>
      <c r="G290" s="237"/>
      <c r="H290" s="189"/>
      <c r="I290" s="78">
        <f>J269*E290</f>
        <v>876.3036222366541</v>
      </c>
      <c r="J290" s="182"/>
      <c r="K290" s="208"/>
      <c r="L290" s="11"/>
    </row>
    <row r="291" spans="1:12" s="37" customFormat="1" ht="13.5">
      <c r="A291" s="291"/>
      <c r="B291" s="234">
        <v>6</v>
      </c>
      <c r="C291" s="234">
        <v>15</v>
      </c>
      <c r="D291" s="79" t="str">
        <f>Data!$B$4</f>
        <v>10</v>
      </c>
      <c r="E291" s="82">
        <f>Data!$D$4</f>
        <v>2080</v>
      </c>
      <c r="F291" s="179">
        <f>SUM(E291:E296)</f>
        <v>17400</v>
      </c>
      <c r="G291" s="284">
        <v>12.4</v>
      </c>
      <c r="H291" s="284">
        <f>G291*C291</f>
        <v>186</v>
      </c>
      <c r="I291" s="78">
        <f>J286*E291</f>
        <v>762.3900312059369</v>
      </c>
      <c r="J291" s="182">
        <f>SUM(I291:I296)/(F291+H291)</f>
        <v>0.42820937661476155</v>
      </c>
      <c r="K291" s="208"/>
      <c r="L291" s="11"/>
    </row>
    <row r="292" spans="1:12" s="37" customFormat="1" ht="13.5">
      <c r="A292" s="291"/>
      <c r="B292" s="234"/>
      <c r="C292" s="234"/>
      <c r="D292" s="79" t="str">
        <f>Data!$B$5</f>
        <v>20</v>
      </c>
      <c r="E292" s="78">
        <f>Data!$D$5</f>
        <v>1990</v>
      </c>
      <c r="F292" s="180"/>
      <c r="G292" s="285"/>
      <c r="H292" s="285"/>
      <c r="I292" s="78">
        <f>J286*E292</f>
        <v>729.4020010095262</v>
      </c>
      <c r="J292" s="182"/>
      <c r="K292" s="208"/>
      <c r="L292" s="11"/>
    </row>
    <row r="293" spans="1:12" s="37" customFormat="1" ht="13.5">
      <c r="A293" s="291"/>
      <c r="B293" s="234"/>
      <c r="C293" s="234"/>
      <c r="D293" s="79" t="str">
        <f>Data!$B$6</f>
        <v>30</v>
      </c>
      <c r="E293" s="78">
        <f>Data!$D$6</f>
        <v>1910</v>
      </c>
      <c r="F293" s="180"/>
      <c r="G293" s="285"/>
      <c r="H293" s="285"/>
      <c r="I293" s="78">
        <f>J286*E293</f>
        <v>700.0793075016055</v>
      </c>
      <c r="J293" s="182"/>
      <c r="K293" s="208"/>
      <c r="L293" s="11"/>
    </row>
    <row r="294" spans="1:12" s="37" customFormat="1" ht="13.5">
      <c r="A294" s="291"/>
      <c r="B294" s="234"/>
      <c r="C294" s="234"/>
      <c r="D294" s="79" t="str">
        <f>Data!$B$7</f>
        <v>40</v>
      </c>
      <c r="E294" s="78">
        <f>Data!$D$7</f>
        <v>1810</v>
      </c>
      <c r="F294" s="180"/>
      <c r="G294" s="285"/>
      <c r="H294" s="285"/>
      <c r="I294" s="78">
        <f>J286*E294</f>
        <v>663.4259406167047</v>
      </c>
      <c r="J294" s="182"/>
      <c r="K294" s="208"/>
      <c r="L294" s="11"/>
    </row>
    <row r="295" spans="1:12" s="37" customFormat="1" ht="13.5">
      <c r="A295" s="291"/>
      <c r="B295" s="234"/>
      <c r="C295" s="234"/>
      <c r="D295" s="79" t="str">
        <f>Data!$B$8</f>
        <v>50</v>
      </c>
      <c r="E295" s="78">
        <f>Data!$D$8</f>
        <v>1710</v>
      </c>
      <c r="F295" s="180"/>
      <c r="G295" s="285"/>
      <c r="H295" s="285"/>
      <c r="I295" s="78">
        <f>J286*E295</f>
        <v>626.7725737318038</v>
      </c>
      <c r="J295" s="182"/>
      <c r="K295" s="208"/>
      <c r="L295" s="11"/>
    </row>
    <row r="296" spans="1:12" s="37" customFormat="1" ht="13.5">
      <c r="A296" s="291"/>
      <c r="B296" s="234"/>
      <c r="C296" s="234"/>
      <c r="D296" s="79" t="str">
        <f>Data!$B$9</f>
        <v>100</v>
      </c>
      <c r="E296" s="78">
        <f>Data!$D$9</f>
        <v>7900</v>
      </c>
      <c r="F296" s="189"/>
      <c r="G296" s="237"/>
      <c r="H296" s="237"/>
      <c r="I296" s="78">
        <f>J269*E296</f>
        <v>4048.4202430816185</v>
      </c>
      <c r="J296" s="182"/>
      <c r="K296" s="208"/>
      <c r="L296" s="11"/>
    </row>
    <row r="297" spans="1:12" s="37" customFormat="1" ht="13.5">
      <c r="A297" s="291"/>
      <c r="B297" s="234" t="s">
        <v>18</v>
      </c>
      <c r="C297" s="234">
        <v>14</v>
      </c>
      <c r="D297" s="79" t="str">
        <f>Data!$B$4</f>
        <v>10</v>
      </c>
      <c r="E297" s="82">
        <f>Data!$D$4</f>
        <v>2080</v>
      </c>
      <c r="F297" s="179">
        <f>SUM(E297:E302)</f>
        <v>17400</v>
      </c>
      <c r="G297" s="284">
        <v>12.4</v>
      </c>
      <c r="H297" s="284">
        <f>G297*C297</f>
        <v>173.6</v>
      </c>
      <c r="I297" s="78">
        <f>J291*E297</f>
        <v>890.6755033587041</v>
      </c>
      <c r="J297" s="182">
        <f>SUM(I297:I302)/(F297+H297)</f>
        <v>0.4239793299663616</v>
      </c>
      <c r="K297" s="208"/>
      <c r="L297" s="11"/>
    </row>
    <row r="298" spans="1:12" s="37" customFormat="1" ht="13.5">
      <c r="A298" s="291"/>
      <c r="B298" s="234"/>
      <c r="C298" s="234"/>
      <c r="D298" s="79" t="str">
        <f>Data!$B$5</f>
        <v>20</v>
      </c>
      <c r="E298" s="78">
        <f>Data!$D$5</f>
        <v>1990</v>
      </c>
      <c r="F298" s="180"/>
      <c r="G298" s="285"/>
      <c r="H298" s="285"/>
      <c r="I298" s="78">
        <f>J291*E298</f>
        <v>852.1366594633755</v>
      </c>
      <c r="J298" s="182"/>
      <c r="K298" s="208"/>
      <c r="L298" s="11"/>
    </row>
    <row r="299" spans="1:12" s="37" customFormat="1" ht="13.5">
      <c r="A299" s="291"/>
      <c r="B299" s="234"/>
      <c r="C299" s="234"/>
      <c r="D299" s="79" t="str">
        <f>Data!$B$6</f>
        <v>30</v>
      </c>
      <c r="E299" s="78">
        <f>Data!$D$6</f>
        <v>1910</v>
      </c>
      <c r="F299" s="180"/>
      <c r="G299" s="285"/>
      <c r="H299" s="285"/>
      <c r="I299" s="78">
        <f>J291*E299</f>
        <v>817.8799093341945</v>
      </c>
      <c r="J299" s="182"/>
      <c r="K299" s="208"/>
      <c r="L299" s="11"/>
    </row>
    <row r="300" spans="1:12" s="37" customFormat="1" ht="13.5">
      <c r="A300" s="291"/>
      <c r="B300" s="234"/>
      <c r="C300" s="234"/>
      <c r="D300" s="79" t="str">
        <f>Data!$B$7</f>
        <v>40</v>
      </c>
      <c r="E300" s="78">
        <f>Data!$D$7</f>
        <v>1810</v>
      </c>
      <c r="F300" s="180"/>
      <c r="G300" s="285"/>
      <c r="H300" s="285"/>
      <c r="I300" s="78">
        <f>J291*E300</f>
        <v>775.0589716727184</v>
      </c>
      <c r="J300" s="182"/>
      <c r="K300" s="208"/>
      <c r="L300" s="11"/>
    </row>
    <row r="301" spans="1:12" s="37" customFormat="1" ht="13.5">
      <c r="A301" s="291"/>
      <c r="B301" s="234"/>
      <c r="C301" s="234"/>
      <c r="D301" s="79" t="str">
        <f>Data!$B$8</f>
        <v>50</v>
      </c>
      <c r="E301" s="78">
        <f>Data!$D$8</f>
        <v>1710</v>
      </c>
      <c r="F301" s="180"/>
      <c r="G301" s="285"/>
      <c r="H301" s="285"/>
      <c r="I301" s="78">
        <f>J291*E301</f>
        <v>732.2380340112422</v>
      </c>
      <c r="J301" s="182"/>
      <c r="K301" s="208"/>
      <c r="L301" s="11"/>
    </row>
    <row r="302" spans="1:12" s="37" customFormat="1" ht="15" thickBot="1">
      <c r="A302" s="292"/>
      <c r="B302" s="298"/>
      <c r="C302" s="298"/>
      <c r="D302" s="137" t="str">
        <f>Data!$B$9</f>
        <v>100</v>
      </c>
      <c r="E302" s="126">
        <f>Data!$D$9</f>
        <v>7900</v>
      </c>
      <c r="F302" s="181"/>
      <c r="G302" s="286"/>
      <c r="H302" s="286"/>
      <c r="I302" s="81">
        <f>J291*E302</f>
        <v>3382.8540752566164</v>
      </c>
      <c r="J302" s="191"/>
      <c r="K302" s="219"/>
      <c r="L302" s="11"/>
    </row>
    <row r="303" spans="1:12" s="37" customFormat="1" ht="15" thickTop="1">
      <c r="A303" s="295">
        <v>12</v>
      </c>
      <c r="B303" s="101">
        <v>1</v>
      </c>
      <c r="C303" s="101">
        <v>229</v>
      </c>
      <c r="D303" s="94" t="str">
        <f>Data!$B$4</f>
        <v>10</v>
      </c>
      <c r="E303" s="93">
        <f>Data!$D$4</f>
        <v>2080</v>
      </c>
      <c r="F303" s="103">
        <f>SUM(E303)</f>
        <v>2080</v>
      </c>
      <c r="G303" s="101">
        <v>31.8</v>
      </c>
      <c r="H303" s="101">
        <f>G303*C303</f>
        <v>7282.2</v>
      </c>
      <c r="I303" s="103">
        <f>J297*E303</f>
        <v>881.8770063300321</v>
      </c>
      <c r="J303" s="105">
        <f>I303/(F303+H303)</f>
        <v>0.09419548891607016</v>
      </c>
      <c r="K303" s="199">
        <f>(J324*Data!E9+J269*Data!D10)/Data!E10</f>
        <v>0.43783605068319337</v>
      </c>
      <c r="L303" s="11"/>
    </row>
    <row r="304" spans="1:12" s="37" customFormat="1" ht="13.5">
      <c r="A304" s="296"/>
      <c r="B304" s="293">
        <v>2</v>
      </c>
      <c r="C304" s="293">
        <v>31</v>
      </c>
      <c r="D304" s="99" t="str">
        <f>Data!$B$4</f>
        <v>10</v>
      </c>
      <c r="E304" s="103">
        <f>Data!$D$4</f>
        <v>2080</v>
      </c>
      <c r="F304" s="197">
        <f>SUM(E304:E305)</f>
        <v>4070</v>
      </c>
      <c r="G304" s="287">
        <v>23.22</v>
      </c>
      <c r="H304" s="287">
        <f>G304*C304</f>
        <v>719.8199999999999</v>
      </c>
      <c r="I304" s="96">
        <f>J303*E304</f>
        <v>195.92661694542593</v>
      </c>
      <c r="J304" s="199">
        <f>SUM(I304:I305)/(F304+H304)</f>
        <v>0.21705314261882191</v>
      </c>
      <c r="K304" s="204"/>
      <c r="L304" s="11"/>
    </row>
    <row r="305" spans="1:12" s="37" customFormat="1" ht="13.5">
      <c r="A305" s="296"/>
      <c r="B305" s="293"/>
      <c r="C305" s="293"/>
      <c r="D305" s="99" t="str">
        <f>Data!$B$5</f>
        <v>20</v>
      </c>
      <c r="E305" s="96">
        <f>Data!$D$5</f>
        <v>1990</v>
      </c>
      <c r="F305" s="198"/>
      <c r="G305" s="244"/>
      <c r="H305" s="244"/>
      <c r="I305" s="96">
        <f>J297*E305</f>
        <v>843.7188666330596</v>
      </c>
      <c r="J305" s="200"/>
      <c r="K305" s="204"/>
      <c r="L305" s="11"/>
    </row>
    <row r="306" spans="1:12" s="37" customFormat="1" ht="13.5">
      <c r="A306" s="296"/>
      <c r="B306" s="293">
        <v>3</v>
      </c>
      <c r="C306" s="293">
        <v>15</v>
      </c>
      <c r="D306" s="99" t="str">
        <f>Data!$B$4</f>
        <v>10</v>
      </c>
      <c r="E306" s="103">
        <f>Data!$D$4</f>
        <v>2080</v>
      </c>
      <c r="F306" s="197">
        <f>SUM(E306:E308)</f>
        <v>5980</v>
      </c>
      <c r="G306" s="287">
        <v>17.9</v>
      </c>
      <c r="H306" s="287">
        <f>G306*C306</f>
        <v>268.5</v>
      </c>
      <c r="I306" s="96">
        <f>J304*E306</f>
        <v>451.4705366471496</v>
      </c>
      <c r="J306" s="199">
        <f>SUM(I306:I308)/(F306+H306)</f>
        <v>0.27097812446096753</v>
      </c>
      <c r="K306" s="204"/>
      <c r="L306" s="11"/>
    </row>
    <row r="307" spans="1:12" s="37" customFormat="1" ht="13.5">
      <c r="A307" s="296"/>
      <c r="B307" s="293"/>
      <c r="C307" s="293"/>
      <c r="D307" s="99" t="str">
        <f>Data!$B$5</f>
        <v>20</v>
      </c>
      <c r="E307" s="96">
        <f>Data!$D$5</f>
        <v>1990</v>
      </c>
      <c r="F307" s="194"/>
      <c r="G307" s="288"/>
      <c r="H307" s="288"/>
      <c r="I307" s="96">
        <f>J304*E307</f>
        <v>431.9357538114556</v>
      </c>
      <c r="J307" s="204"/>
      <c r="K307" s="204"/>
      <c r="L307" s="11"/>
    </row>
    <row r="308" spans="1:12" s="37" customFormat="1" ht="13.5">
      <c r="A308" s="296"/>
      <c r="B308" s="293"/>
      <c r="C308" s="293"/>
      <c r="D308" s="99" t="str">
        <f>Data!$B$6</f>
        <v>30</v>
      </c>
      <c r="E308" s="96">
        <f>Data!$D$6</f>
        <v>1910</v>
      </c>
      <c r="F308" s="198"/>
      <c r="G308" s="244"/>
      <c r="H308" s="244"/>
      <c r="I308" s="96">
        <f>J297*E308</f>
        <v>809.8005202357507</v>
      </c>
      <c r="J308" s="200"/>
      <c r="K308" s="204"/>
      <c r="L308" s="11"/>
    </row>
    <row r="309" spans="1:12" s="37" customFormat="1" ht="13.5">
      <c r="A309" s="296"/>
      <c r="B309" s="293">
        <v>4</v>
      </c>
      <c r="C309" s="293">
        <v>16</v>
      </c>
      <c r="D309" s="99" t="str">
        <f>Data!$B$4</f>
        <v>10</v>
      </c>
      <c r="E309" s="103">
        <f>Data!$D$4</f>
        <v>2080</v>
      </c>
      <c r="F309" s="197">
        <f>SUM(E309:E312)</f>
        <v>7790</v>
      </c>
      <c r="G309" s="287">
        <v>12.5</v>
      </c>
      <c r="H309" s="287">
        <f>G309*C309</f>
        <v>200</v>
      </c>
      <c r="I309" s="96">
        <f>J306*E309</f>
        <v>563.6344988788125</v>
      </c>
      <c r="J309" s="199">
        <f>SUM(I309:I312)/(F309+H309)</f>
        <v>0.2988550402397623</v>
      </c>
      <c r="K309" s="204"/>
      <c r="L309" s="11"/>
    </row>
    <row r="310" spans="1:12" s="37" customFormat="1" ht="13.5">
      <c r="A310" s="296"/>
      <c r="B310" s="293"/>
      <c r="C310" s="293"/>
      <c r="D310" s="99" t="str">
        <f>Data!$B$5</f>
        <v>20</v>
      </c>
      <c r="E310" s="96">
        <f>Data!$D$5</f>
        <v>1990</v>
      </c>
      <c r="F310" s="194"/>
      <c r="G310" s="288"/>
      <c r="H310" s="288"/>
      <c r="I310" s="96">
        <f>J306*E310</f>
        <v>539.2464676773254</v>
      </c>
      <c r="J310" s="204"/>
      <c r="K310" s="204"/>
      <c r="L310" s="11"/>
    </row>
    <row r="311" spans="1:12" s="37" customFormat="1" ht="13.5">
      <c r="A311" s="296"/>
      <c r="B311" s="293"/>
      <c r="C311" s="293"/>
      <c r="D311" s="99" t="str">
        <f>Data!$B$6</f>
        <v>30</v>
      </c>
      <c r="E311" s="96">
        <f>Data!$D$6</f>
        <v>1910</v>
      </c>
      <c r="F311" s="194"/>
      <c r="G311" s="288"/>
      <c r="H311" s="288"/>
      <c r="I311" s="96">
        <f>J306*E311</f>
        <v>517.5682177204479</v>
      </c>
      <c r="J311" s="204"/>
      <c r="K311" s="204"/>
      <c r="L311" s="11"/>
    </row>
    <row r="312" spans="1:12" s="37" customFormat="1" ht="13.5">
      <c r="A312" s="296"/>
      <c r="B312" s="293"/>
      <c r="C312" s="293"/>
      <c r="D312" s="99" t="str">
        <f>Data!$B$7</f>
        <v>40</v>
      </c>
      <c r="E312" s="96">
        <f>Data!$D$7</f>
        <v>1810</v>
      </c>
      <c r="F312" s="198"/>
      <c r="G312" s="244"/>
      <c r="H312" s="244"/>
      <c r="I312" s="96">
        <f>J297*E312</f>
        <v>767.4025872391145</v>
      </c>
      <c r="J312" s="200"/>
      <c r="K312" s="204"/>
      <c r="L312" s="11"/>
    </row>
    <row r="313" spans="1:12" s="37" customFormat="1" ht="13.5">
      <c r="A313" s="296"/>
      <c r="B313" s="293">
        <v>5</v>
      </c>
      <c r="C313" s="293">
        <v>45</v>
      </c>
      <c r="D313" s="99" t="str">
        <f>Data!$B$4</f>
        <v>10</v>
      </c>
      <c r="E313" s="103">
        <f>Data!$D$4</f>
        <v>2080</v>
      </c>
      <c r="F313" s="197">
        <f>SUM(E313:E317)</f>
        <v>9500</v>
      </c>
      <c r="G313" s="287">
        <v>12.62</v>
      </c>
      <c r="H313" s="197">
        <f>G313*C313</f>
        <v>567.9</v>
      </c>
      <c r="I313" s="96">
        <f>J309*E313</f>
        <v>621.6184836987055</v>
      </c>
      <c r="J313" s="199">
        <f>SUM(I313:I317)/(F313+H313)</f>
        <v>0.30324947781664763</v>
      </c>
      <c r="K313" s="204"/>
      <c r="L313" s="11"/>
    </row>
    <row r="314" spans="1:12" s="37" customFormat="1" ht="13.5">
      <c r="A314" s="296"/>
      <c r="B314" s="293"/>
      <c r="C314" s="293"/>
      <c r="D314" s="99" t="str">
        <f>Data!$B$5</f>
        <v>20</v>
      </c>
      <c r="E314" s="96">
        <f>Data!$D$5</f>
        <v>1990</v>
      </c>
      <c r="F314" s="194"/>
      <c r="G314" s="288"/>
      <c r="H314" s="194"/>
      <c r="I314" s="96">
        <f>J309*E314</f>
        <v>594.7215300771269</v>
      </c>
      <c r="J314" s="204"/>
      <c r="K314" s="204"/>
      <c r="L314" s="11"/>
    </row>
    <row r="315" spans="1:12" s="37" customFormat="1" ht="13.5">
      <c r="A315" s="296"/>
      <c r="B315" s="293"/>
      <c r="C315" s="293"/>
      <c r="D315" s="99" t="str">
        <f>Data!$B$6</f>
        <v>30</v>
      </c>
      <c r="E315" s="96">
        <f>Data!$D$6</f>
        <v>1910</v>
      </c>
      <c r="F315" s="194"/>
      <c r="G315" s="288"/>
      <c r="H315" s="194"/>
      <c r="I315" s="96">
        <f>J309*E315</f>
        <v>570.8131268579459</v>
      </c>
      <c r="J315" s="204"/>
      <c r="K315" s="204"/>
      <c r="L315" s="11"/>
    </row>
    <row r="316" spans="1:12" s="37" customFormat="1" ht="13.5">
      <c r="A316" s="296"/>
      <c r="B316" s="293"/>
      <c r="C316" s="293"/>
      <c r="D316" s="99" t="str">
        <f>Data!$B$7</f>
        <v>40</v>
      </c>
      <c r="E316" s="96">
        <f>Data!$D$7</f>
        <v>1810</v>
      </c>
      <c r="F316" s="194"/>
      <c r="G316" s="288"/>
      <c r="H316" s="194"/>
      <c r="I316" s="96">
        <f>J309*E316</f>
        <v>540.9276228339697</v>
      </c>
      <c r="J316" s="204"/>
      <c r="K316" s="204"/>
      <c r="L316" s="11"/>
    </row>
    <row r="317" spans="1:12" s="37" customFormat="1" ht="13.5">
      <c r="A317" s="296"/>
      <c r="B317" s="293"/>
      <c r="C317" s="293"/>
      <c r="D317" s="99" t="str">
        <f>Data!$B$8</f>
        <v>50</v>
      </c>
      <c r="E317" s="96">
        <f>Data!$D$8</f>
        <v>1710</v>
      </c>
      <c r="F317" s="198"/>
      <c r="G317" s="244"/>
      <c r="H317" s="198"/>
      <c r="I317" s="96">
        <f>J297*E317</f>
        <v>725.0046542424784</v>
      </c>
      <c r="J317" s="200"/>
      <c r="K317" s="204"/>
      <c r="L317" s="11"/>
    </row>
    <row r="318" spans="1:12" s="37" customFormat="1" ht="13.5">
      <c r="A318" s="296"/>
      <c r="B318" s="293">
        <v>6</v>
      </c>
      <c r="C318" s="293">
        <v>15</v>
      </c>
      <c r="D318" s="99" t="str">
        <f>Data!$B$4</f>
        <v>10</v>
      </c>
      <c r="E318" s="103">
        <f>Data!$D$4</f>
        <v>2080</v>
      </c>
      <c r="F318" s="197">
        <f>SUM(E318:E323)</f>
        <v>17400</v>
      </c>
      <c r="G318" s="287">
        <v>12.4</v>
      </c>
      <c r="H318" s="287">
        <f>G318*C318</f>
        <v>186</v>
      </c>
      <c r="I318" s="96">
        <f>J313*E318</f>
        <v>630.758913858627</v>
      </c>
      <c r="J318" s="199">
        <f>SUM(I318:I323)/(F318+H318)</f>
        <v>0.35427651233892926</v>
      </c>
      <c r="K318" s="204"/>
      <c r="L318" s="11"/>
    </row>
    <row r="319" spans="1:12" s="37" customFormat="1" ht="13.5">
      <c r="A319" s="296"/>
      <c r="B319" s="293"/>
      <c r="C319" s="293"/>
      <c r="D319" s="99" t="str">
        <f>Data!$B$5</f>
        <v>20</v>
      </c>
      <c r="E319" s="96">
        <f>Data!$D$5</f>
        <v>1990</v>
      </c>
      <c r="F319" s="194"/>
      <c r="G319" s="288"/>
      <c r="H319" s="288"/>
      <c r="I319" s="96">
        <f>J313*E319</f>
        <v>603.4664608551287</v>
      </c>
      <c r="J319" s="204"/>
      <c r="K319" s="204"/>
      <c r="L319" s="11"/>
    </row>
    <row r="320" spans="1:12" s="37" customFormat="1" ht="13.5">
      <c r="A320" s="296"/>
      <c r="B320" s="293"/>
      <c r="C320" s="293"/>
      <c r="D320" s="99" t="str">
        <f>Data!$B$6</f>
        <v>30</v>
      </c>
      <c r="E320" s="96">
        <f>Data!$D$6</f>
        <v>1910</v>
      </c>
      <c r="F320" s="194"/>
      <c r="G320" s="288"/>
      <c r="H320" s="288"/>
      <c r="I320" s="96">
        <f>J313*E320</f>
        <v>579.206502629797</v>
      </c>
      <c r="J320" s="204"/>
      <c r="K320" s="204"/>
      <c r="L320" s="11"/>
    </row>
    <row r="321" spans="1:12" s="37" customFormat="1" ht="13.5">
      <c r="A321" s="296"/>
      <c r="B321" s="293"/>
      <c r="C321" s="293"/>
      <c r="D321" s="99" t="str">
        <f>Data!$B$7</f>
        <v>40</v>
      </c>
      <c r="E321" s="96">
        <f>Data!$D$7</f>
        <v>1810</v>
      </c>
      <c r="F321" s="194"/>
      <c r="G321" s="288"/>
      <c r="H321" s="288"/>
      <c r="I321" s="96">
        <f>J313*E321</f>
        <v>548.8815548481322</v>
      </c>
      <c r="J321" s="204"/>
      <c r="K321" s="204"/>
      <c r="L321" s="11"/>
    </row>
    <row r="322" spans="1:12" s="37" customFormat="1" ht="13.5">
      <c r="A322" s="296"/>
      <c r="B322" s="293"/>
      <c r="C322" s="293"/>
      <c r="D322" s="99" t="str">
        <f>Data!$B$8</f>
        <v>50</v>
      </c>
      <c r="E322" s="96">
        <f>Data!$D$8</f>
        <v>1710</v>
      </c>
      <c r="F322" s="194"/>
      <c r="G322" s="288"/>
      <c r="H322" s="288"/>
      <c r="I322" s="96">
        <f>J313*E322</f>
        <v>518.5566070664674</v>
      </c>
      <c r="J322" s="204"/>
      <c r="K322" s="204"/>
      <c r="L322" s="11"/>
    </row>
    <row r="323" spans="1:12" s="37" customFormat="1" ht="13.5">
      <c r="A323" s="296"/>
      <c r="B323" s="293"/>
      <c r="C323" s="293"/>
      <c r="D323" s="99" t="str">
        <f>Data!$B$9</f>
        <v>100</v>
      </c>
      <c r="E323" s="96">
        <f>Data!$D$9</f>
        <v>7900</v>
      </c>
      <c r="F323" s="198"/>
      <c r="G323" s="244"/>
      <c r="H323" s="244"/>
      <c r="I323" s="96">
        <f>J297*E323</f>
        <v>3349.436706734257</v>
      </c>
      <c r="J323" s="200"/>
      <c r="K323" s="204"/>
      <c r="L323" s="11"/>
    </row>
    <row r="324" spans="1:12" s="37" customFormat="1" ht="13.5">
      <c r="A324" s="296"/>
      <c r="B324" s="293" t="s">
        <v>18</v>
      </c>
      <c r="C324" s="293">
        <v>14</v>
      </c>
      <c r="D324" s="99" t="str">
        <f>Data!$B$4</f>
        <v>10</v>
      </c>
      <c r="E324" s="103">
        <f>Data!$D$4</f>
        <v>2080</v>
      </c>
      <c r="F324" s="197">
        <f>SUM(E324:E329)</f>
        <v>17400</v>
      </c>
      <c r="G324" s="287">
        <v>12.4</v>
      </c>
      <c r="H324" s="287">
        <f>G324*C324</f>
        <v>173.6</v>
      </c>
      <c r="I324" s="96">
        <f>J318*E324</f>
        <v>736.8951456649729</v>
      </c>
      <c r="J324" s="199">
        <f>SUM(I324:I329)/(F324+H324)</f>
        <v>0.35077680809267137</v>
      </c>
      <c r="K324" s="204"/>
      <c r="L324" s="11"/>
    </row>
    <row r="325" spans="1:12" s="37" customFormat="1" ht="13.5">
      <c r="A325" s="296"/>
      <c r="B325" s="293"/>
      <c r="C325" s="293"/>
      <c r="D325" s="99" t="str">
        <f>Data!$B$5</f>
        <v>20</v>
      </c>
      <c r="E325" s="96">
        <f>Data!$D$5</f>
        <v>1990</v>
      </c>
      <c r="F325" s="194"/>
      <c r="G325" s="288"/>
      <c r="H325" s="288"/>
      <c r="I325" s="96">
        <f>J318*E325</f>
        <v>705.0102595544693</v>
      </c>
      <c r="J325" s="204"/>
      <c r="K325" s="204"/>
      <c r="L325" s="11"/>
    </row>
    <row r="326" spans="1:12" s="37" customFormat="1" ht="13.5">
      <c r="A326" s="296"/>
      <c r="B326" s="293"/>
      <c r="C326" s="293"/>
      <c r="D326" s="99" t="str">
        <f>Data!$B$6</f>
        <v>30</v>
      </c>
      <c r="E326" s="96">
        <f>Data!$D$6</f>
        <v>1910</v>
      </c>
      <c r="F326" s="194"/>
      <c r="G326" s="288"/>
      <c r="H326" s="288"/>
      <c r="I326" s="96">
        <f>J318*E326</f>
        <v>676.6681385673548</v>
      </c>
      <c r="J326" s="204"/>
      <c r="K326" s="204"/>
      <c r="L326" s="11"/>
    </row>
    <row r="327" spans="1:12" s="37" customFormat="1" ht="13.5">
      <c r="A327" s="296"/>
      <c r="B327" s="293"/>
      <c r="C327" s="293"/>
      <c r="D327" s="99" t="str">
        <f>Data!$B$7</f>
        <v>40</v>
      </c>
      <c r="E327" s="96">
        <f>Data!$D$7</f>
        <v>1810</v>
      </c>
      <c r="F327" s="194"/>
      <c r="G327" s="288"/>
      <c r="H327" s="288"/>
      <c r="I327" s="96">
        <f>J318*E327</f>
        <v>641.2404873334619</v>
      </c>
      <c r="J327" s="204"/>
      <c r="K327" s="204"/>
      <c r="L327" s="11"/>
    </row>
    <row r="328" spans="1:12" s="37" customFormat="1" ht="13.5">
      <c r="A328" s="296"/>
      <c r="B328" s="293"/>
      <c r="C328" s="293"/>
      <c r="D328" s="99" t="str">
        <f>Data!$B$8</f>
        <v>50</v>
      </c>
      <c r="E328" s="96">
        <f>Data!$D$8</f>
        <v>1710</v>
      </c>
      <c r="F328" s="194"/>
      <c r="G328" s="288"/>
      <c r="H328" s="288"/>
      <c r="I328" s="96">
        <f>J318*E328</f>
        <v>605.812836099569</v>
      </c>
      <c r="J328" s="204"/>
      <c r="K328" s="204"/>
      <c r="L328" s="11"/>
    </row>
    <row r="329" spans="1:12" s="37" customFormat="1" ht="15" thickBot="1">
      <c r="A329" s="297"/>
      <c r="B329" s="294"/>
      <c r="C329" s="294"/>
      <c r="D329" s="99" t="str">
        <f>Data!$B$9</f>
        <v>100</v>
      </c>
      <c r="E329" s="96">
        <f>Data!$D$9</f>
        <v>7900</v>
      </c>
      <c r="F329" s="195"/>
      <c r="G329" s="289"/>
      <c r="H329" s="289"/>
      <c r="I329" s="97">
        <f>J318*E329</f>
        <v>2798.784447477541</v>
      </c>
      <c r="J329" s="205"/>
      <c r="K329" s="205"/>
      <c r="L329" s="11"/>
    </row>
    <row r="330" spans="1:12" s="37" customFormat="1" ht="15" thickTop="1">
      <c r="A330" s="290">
        <v>13</v>
      </c>
      <c r="B330" s="136">
        <v>1</v>
      </c>
      <c r="C330" s="136">
        <v>229</v>
      </c>
      <c r="D330" s="134" t="str">
        <f>Data!$B$4</f>
        <v>10</v>
      </c>
      <c r="E330" s="122">
        <f>Data!$D$4</f>
        <v>2080</v>
      </c>
      <c r="F330" s="82">
        <f>SUM(E330)</f>
        <v>2080</v>
      </c>
      <c r="G330" s="136">
        <v>31.8</v>
      </c>
      <c r="H330" s="136">
        <f>G330*C330</f>
        <v>7282.2</v>
      </c>
      <c r="I330" s="82">
        <f>J324*E330</f>
        <v>729.6157608327565</v>
      </c>
      <c r="J330" s="80">
        <f>I330/(F330+H330)</f>
        <v>0.07793208442809985</v>
      </c>
      <c r="K330" s="220">
        <f>(J351*Data!E9+J269*Data!D10)/Data!E10</f>
        <v>0.4098835846232331</v>
      </c>
      <c r="L330" s="11"/>
    </row>
    <row r="331" spans="1:12" s="37" customFormat="1" ht="13.5">
      <c r="A331" s="291"/>
      <c r="B331" s="234">
        <v>2</v>
      </c>
      <c r="C331" s="234">
        <v>31</v>
      </c>
      <c r="D331" s="79" t="str">
        <f>Data!$B$4</f>
        <v>10</v>
      </c>
      <c r="E331" s="82">
        <f>Data!$D$4</f>
        <v>2080</v>
      </c>
      <c r="F331" s="179">
        <f>SUM(E331:E332)</f>
        <v>4070</v>
      </c>
      <c r="G331" s="284">
        <v>23.22</v>
      </c>
      <c r="H331" s="284">
        <f>G331*C331</f>
        <v>719.8199999999999</v>
      </c>
      <c r="I331" s="78">
        <f>J330*E331</f>
        <v>162.09873561044768</v>
      </c>
      <c r="J331" s="207">
        <f>SUM(I331:I332)/(F331+H331)</f>
        <v>0.1795776425241165</v>
      </c>
      <c r="K331" s="208"/>
      <c r="L331" s="11"/>
    </row>
    <row r="332" spans="1:12" s="37" customFormat="1" ht="13.5">
      <c r="A332" s="291"/>
      <c r="B332" s="234"/>
      <c r="C332" s="234"/>
      <c r="D332" s="79" t="str">
        <f>Data!$B$5</f>
        <v>20</v>
      </c>
      <c r="E332" s="78">
        <f>Data!$D$5</f>
        <v>1990</v>
      </c>
      <c r="F332" s="189"/>
      <c r="G332" s="237"/>
      <c r="H332" s="237"/>
      <c r="I332" s="78">
        <f>J324*E332</f>
        <v>698.045848104416</v>
      </c>
      <c r="J332" s="209"/>
      <c r="K332" s="208"/>
      <c r="L332" s="11"/>
    </row>
    <row r="333" spans="1:12" s="37" customFormat="1" ht="13.5">
      <c r="A333" s="291"/>
      <c r="B333" s="234">
        <v>3</v>
      </c>
      <c r="C333" s="234">
        <v>15</v>
      </c>
      <c r="D333" s="79" t="str">
        <f>Data!$B$4</f>
        <v>10</v>
      </c>
      <c r="E333" s="82">
        <f>Data!$D$4</f>
        <v>2080</v>
      </c>
      <c r="F333" s="179">
        <f>SUM(E333:E335)</f>
        <v>5980</v>
      </c>
      <c r="G333" s="284">
        <v>17.9</v>
      </c>
      <c r="H333" s="284">
        <f>G333*C333</f>
        <v>268.5</v>
      </c>
      <c r="I333" s="78">
        <f>J331*E333</f>
        <v>373.5214964501623</v>
      </c>
      <c r="J333" s="207">
        <f>SUM(I333:I335)/(F333+H333)</f>
        <v>0.224192159483101</v>
      </c>
      <c r="K333" s="208"/>
      <c r="L333" s="11"/>
    </row>
    <row r="334" spans="1:12" s="37" customFormat="1" ht="13.5">
      <c r="A334" s="291"/>
      <c r="B334" s="234"/>
      <c r="C334" s="234"/>
      <c r="D334" s="79" t="str">
        <f>Data!$B$5</f>
        <v>20</v>
      </c>
      <c r="E334" s="78">
        <f>Data!$D$5</f>
        <v>1990</v>
      </c>
      <c r="F334" s="180"/>
      <c r="G334" s="285"/>
      <c r="H334" s="285"/>
      <c r="I334" s="78">
        <f>J331*E334</f>
        <v>357.3595086229919</v>
      </c>
      <c r="J334" s="208"/>
      <c r="K334" s="208"/>
      <c r="L334" s="11"/>
    </row>
    <row r="335" spans="1:12" s="37" customFormat="1" ht="13.5">
      <c r="A335" s="291"/>
      <c r="B335" s="234"/>
      <c r="C335" s="234"/>
      <c r="D335" s="79" t="str">
        <f>Data!$B$6</f>
        <v>30</v>
      </c>
      <c r="E335" s="78">
        <f>Data!$D$6</f>
        <v>1910</v>
      </c>
      <c r="F335" s="189"/>
      <c r="G335" s="237"/>
      <c r="H335" s="237"/>
      <c r="I335" s="78">
        <f>J324*E335</f>
        <v>669.9837034570023</v>
      </c>
      <c r="J335" s="209"/>
      <c r="K335" s="208"/>
      <c r="L335" s="11"/>
    </row>
    <row r="336" spans="1:12" s="37" customFormat="1" ht="13.5">
      <c r="A336" s="291"/>
      <c r="B336" s="234">
        <v>4</v>
      </c>
      <c r="C336" s="234">
        <v>16</v>
      </c>
      <c r="D336" s="79" t="str">
        <f>Data!$B$4</f>
        <v>10</v>
      </c>
      <c r="E336" s="82">
        <f>Data!$D$4</f>
        <v>2080</v>
      </c>
      <c r="F336" s="179">
        <f>SUM(E336:E339)</f>
        <v>7790</v>
      </c>
      <c r="G336" s="284">
        <v>12.5</v>
      </c>
      <c r="H336" s="284">
        <f>G336*C336</f>
        <v>200</v>
      </c>
      <c r="I336" s="78">
        <f>J333*E336</f>
        <v>466.3196917248501</v>
      </c>
      <c r="J336" s="207">
        <f>SUM(I336:I339)/(F336+H336)</f>
        <v>0.24725596199708125</v>
      </c>
      <c r="K336" s="208"/>
      <c r="L336" s="11"/>
    </row>
    <row r="337" spans="1:12" s="37" customFormat="1" ht="13.5">
      <c r="A337" s="291"/>
      <c r="B337" s="234"/>
      <c r="C337" s="234"/>
      <c r="D337" s="79" t="str">
        <f>Data!$B$5</f>
        <v>20</v>
      </c>
      <c r="E337" s="78">
        <f>Data!$D$5</f>
        <v>1990</v>
      </c>
      <c r="F337" s="180"/>
      <c r="G337" s="285"/>
      <c r="H337" s="285"/>
      <c r="I337" s="78">
        <f>J333*E337</f>
        <v>446.142397371371</v>
      </c>
      <c r="J337" s="208"/>
      <c r="K337" s="208"/>
      <c r="L337" s="11"/>
    </row>
    <row r="338" spans="1:12" s="37" customFormat="1" ht="13.5">
      <c r="A338" s="291"/>
      <c r="B338" s="234"/>
      <c r="C338" s="234"/>
      <c r="D338" s="79" t="str">
        <f>Data!$B$6</f>
        <v>30</v>
      </c>
      <c r="E338" s="78">
        <f>Data!$D$6</f>
        <v>1910</v>
      </c>
      <c r="F338" s="180"/>
      <c r="G338" s="285"/>
      <c r="H338" s="285"/>
      <c r="I338" s="78">
        <f>J333*E338</f>
        <v>428.20702461272293</v>
      </c>
      <c r="J338" s="208"/>
      <c r="K338" s="208"/>
      <c r="L338" s="11"/>
    </row>
    <row r="339" spans="1:12" s="37" customFormat="1" ht="13.5">
      <c r="A339" s="291"/>
      <c r="B339" s="234"/>
      <c r="C339" s="234"/>
      <c r="D339" s="79" t="str">
        <f>Data!$B$7</f>
        <v>40</v>
      </c>
      <c r="E339" s="78">
        <f>Data!$D$7</f>
        <v>1810</v>
      </c>
      <c r="F339" s="189"/>
      <c r="G339" s="237"/>
      <c r="H339" s="237"/>
      <c r="I339" s="78">
        <f>J324*E339</f>
        <v>634.9060226477352</v>
      </c>
      <c r="J339" s="209"/>
      <c r="K339" s="208"/>
      <c r="L339" s="11"/>
    </row>
    <row r="340" spans="1:12" s="37" customFormat="1" ht="13.5">
      <c r="A340" s="291"/>
      <c r="B340" s="234">
        <v>5</v>
      </c>
      <c r="C340" s="234">
        <v>45</v>
      </c>
      <c r="D340" s="79" t="str">
        <f>Data!$B$4</f>
        <v>10</v>
      </c>
      <c r="E340" s="82">
        <f>Data!$D$4</f>
        <v>2080</v>
      </c>
      <c r="F340" s="179">
        <f>SUM(E340:E344)</f>
        <v>9500</v>
      </c>
      <c r="G340" s="284">
        <v>12.62</v>
      </c>
      <c r="H340" s="179">
        <f>G340*C340</f>
        <v>567.9</v>
      </c>
      <c r="I340" s="78">
        <f>J336*E340</f>
        <v>514.292400953929</v>
      </c>
      <c r="J340" s="207">
        <f>SUM(I340:I344)/(F340+H340)</f>
        <v>0.25089167411235025</v>
      </c>
      <c r="K340" s="208"/>
      <c r="L340" s="11"/>
    </row>
    <row r="341" spans="1:12" s="37" customFormat="1" ht="13.5">
      <c r="A341" s="291"/>
      <c r="B341" s="234"/>
      <c r="C341" s="234"/>
      <c r="D341" s="79" t="str">
        <f>Data!$B$5</f>
        <v>20</v>
      </c>
      <c r="E341" s="78">
        <f>Data!$D$5</f>
        <v>1990</v>
      </c>
      <c r="F341" s="180"/>
      <c r="G341" s="285"/>
      <c r="H341" s="180"/>
      <c r="I341" s="78">
        <f>J336*E341</f>
        <v>492.0393643741917</v>
      </c>
      <c r="J341" s="208"/>
      <c r="K341" s="208"/>
      <c r="L341" s="11"/>
    </row>
    <row r="342" spans="1:12" s="37" customFormat="1" ht="13.5">
      <c r="A342" s="291"/>
      <c r="B342" s="234"/>
      <c r="C342" s="234"/>
      <c r="D342" s="79" t="str">
        <f>Data!$B$6</f>
        <v>30</v>
      </c>
      <c r="E342" s="78">
        <f>Data!$D$6</f>
        <v>1910</v>
      </c>
      <c r="F342" s="180"/>
      <c r="G342" s="285"/>
      <c r="H342" s="180"/>
      <c r="I342" s="78">
        <f>J336*E342</f>
        <v>472.2588874144252</v>
      </c>
      <c r="J342" s="208"/>
      <c r="K342" s="208"/>
      <c r="L342" s="11"/>
    </row>
    <row r="343" spans="1:12" s="37" customFormat="1" ht="13.5">
      <c r="A343" s="291"/>
      <c r="B343" s="234"/>
      <c r="C343" s="234"/>
      <c r="D343" s="79" t="str">
        <f>Data!$B$7</f>
        <v>40</v>
      </c>
      <c r="E343" s="78">
        <f>Data!$D$7</f>
        <v>1810</v>
      </c>
      <c r="F343" s="180"/>
      <c r="G343" s="285"/>
      <c r="H343" s="180"/>
      <c r="I343" s="78">
        <f>J336*E343</f>
        <v>447.53329121471705</v>
      </c>
      <c r="J343" s="208"/>
      <c r="K343" s="208"/>
      <c r="L343" s="11"/>
    </row>
    <row r="344" spans="1:12" s="37" customFormat="1" ht="13.5">
      <c r="A344" s="291"/>
      <c r="B344" s="234"/>
      <c r="C344" s="234"/>
      <c r="D344" s="79" t="str">
        <f>Data!$B$8</f>
        <v>50</v>
      </c>
      <c r="E344" s="78">
        <f>Data!$D$8</f>
        <v>1710</v>
      </c>
      <c r="F344" s="189"/>
      <c r="G344" s="237"/>
      <c r="H344" s="189"/>
      <c r="I344" s="78">
        <f>J324*E344</f>
        <v>599.8283418384681</v>
      </c>
      <c r="J344" s="209"/>
      <c r="K344" s="208"/>
      <c r="L344" s="11"/>
    </row>
    <row r="345" spans="1:12" s="37" customFormat="1" ht="13.5">
      <c r="A345" s="291"/>
      <c r="B345" s="234">
        <v>6</v>
      </c>
      <c r="C345" s="234">
        <v>15</v>
      </c>
      <c r="D345" s="79" t="str">
        <f>Data!$B$4</f>
        <v>10</v>
      </c>
      <c r="E345" s="82">
        <f>Data!$D$4</f>
        <v>2080</v>
      </c>
      <c r="F345" s="179">
        <f>SUM(E345:E350)</f>
        <v>17400</v>
      </c>
      <c r="G345" s="284">
        <v>12.4</v>
      </c>
      <c r="H345" s="284">
        <f>G345*C345</f>
        <v>186</v>
      </c>
      <c r="I345" s="78">
        <f>J340*E345</f>
        <v>521.8546821536885</v>
      </c>
      <c r="J345" s="207">
        <f>SUM(I345:I350)/(F345+H345)</f>
        <v>0.29310859137947404</v>
      </c>
      <c r="K345" s="208"/>
      <c r="L345" s="11"/>
    </row>
    <row r="346" spans="1:12" s="37" customFormat="1" ht="13.5">
      <c r="A346" s="291"/>
      <c r="B346" s="234"/>
      <c r="C346" s="234"/>
      <c r="D346" s="79" t="str">
        <f>Data!$B$5</f>
        <v>20</v>
      </c>
      <c r="E346" s="78">
        <f>Data!$D$5</f>
        <v>1990</v>
      </c>
      <c r="F346" s="180"/>
      <c r="G346" s="285"/>
      <c r="H346" s="285"/>
      <c r="I346" s="78">
        <f>J340*E346</f>
        <v>499.274431483577</v>
      </c>
      <c r="J346" s="208"/>
      <c r="K346" s="208"/>
      <c r="L346" s="11"/>
    </row>
    <row r="347" spans="1:12" s="37" customFormat="1" ht="13.5">
      <c r="A347" s="291"/>
      <c r="B347" s="234"/>
      <c r="C347" s="234"/>
      <c r="D347" s="79" t="str">
        <f>Data!$B$6</f>
        <v>30</v>
      </c>
      <c r="E347" s="78">
        <f>Data!$D$6</f>
        <v>1910</v>
      </c>
      <c r="F347" s="180"/>
      <c r="G347" s="285"/>
      <c r="H347" s="285"/>
      <c r="I347" s="78">
        <f>J340*E347</f>
        <v>479.20309755458896</v>
      </c>
      <c r="J347" s="208"/>
      <c r="K347" s="208"/>
      <c r="L347" s="11"/>
    </row>
    <row r="348" spans="1:12" s="37" customFormat="1" ht="13.5">
      <c r="A348" s="291"/>
      <c r="B348" s="234"/>
      <c r="C348" s="234"/>
      <c r="D348" s="79" t="str">
        <f>Data!$B$7</f>
        <v>40</v>
      </c>
      <c r="E348" s="78">
        <f>Data!$D$7</f>
        <v>1810</v>
      </c>
      <c r="F348" s="180"/>
      <c r="G348" s="285"/>
      <c r="H348" s="285"/>
      <c r="I348" s="78">
        <f>J340*E348</f>
        <v>454.11393014335397</v>
      </c>
      <c r="J348" s="208"/>
      <c r="K348" s="208"/>
      <c r="L348" s="11"/>
    </row>
    <row r="349" spans="1:12" s="37" customFormat="1" ht="13.5">
      <c r="A349" s="291"/>
      <c r="B349" s="234"/>
      <c r="C349" s="234"/>
      <c r="D349" s="79" t="str">
        <f>Data!$B$8</f>
        <v>50</v>
      </c>
      <c r="E349" s="78">
        <f>Data!$D$8</f>
        <v>1710</v>
      </c>
      <c r="F349" s="180"/>
      <c r="G349" s="285"/>
      <c r="H349" s="285"/>
      <c r="I349" s="78">
        <f>J340*E349</f>
        <v>429.0247627321189</v>
      </c>
      <c r="J349" s="208"/>
      <c r="K349" s="208"/>
      <c r="L349" s="11"/>
    </row>
    <row r="350" spans="1:12" s="37" customFormat="1" ht="13.5">
      <c r="A350" s="291"/>
      <c r="B350" s="234"/>
      <c r="C350" s="234"/>
      <c r="D350" s="79" t="str">
        <f>Data!$B$9</f>
        <v>100</v>
      </c>
      <c r="E350" s="78">
        <f>Data!$D$9</f>
        <v>7900</v>
      </c>
      <c r="F350" s="189"/>
      <c r="G350" s="237"/>
      <c r="H350" s="237"/>
      <c r="I350" s="78">
        <f>J324*E350</f>
        <v>2771.1367839321038</v>
      </c>
      <c r="J350" s="209"/>
      <c r="K350" s="208"/>
      <c r="L350" s="11"/>
    </row>
    <row r="351" spans="1:12" s="37" customFormat="1" ht="13.5">
      <c r="A351" s="291"/>
      <c r="B351" s="234" t="s">
        <v>18</v>
      </c>
      <c r="C351" s="234">
        <v>14</v>
      </c>
      <c r="D351" s="79" t="str">
        <f>Data!$B$4</f>
        <v>10</v>
      </c>
      <c r="E351" s="82">
        <f>Data!$D$4</f>
        <v>2080</v>
      </c>
      <c r="F351" s="179">
        <f>SUM(E351:E356)</f>
        <v>17400</v>
      </c>
      <c r="G351" s="284">
        <v>12.4</v>
      </c>
      <c r="H351" s="284">
        <f>G351*C351</f>
        <v>173.6</v>
      </c>
      <c r="I351" s="78">
        <f>J345*E351</f>
        <v>609.665870069306</v>
      </c>
      <c r="J351" s="207">
        <f>SUM(I351:I356)/(F351+H351)</f>
        <v>0.2902131316294242</v>
      </c>
      <c r="K351" s="208"/>
      <c r="L351" s="11"/>
    </row>
    <row r="352" spans="1:12" s="37" customFormat="1" ht="13.5">
      <c r="A352" s="291"/>
      <c r="B352" s="234"/>
      <c r="C352" s="234"/>
      <c r="D352" s="79" t="str">
        <f>Data!$B$5</f>
        <v>20</v>
      </c>
      <c r="E352" s="78">
        <f>Data!$D$5</f>
        <v>1990</v>
      </c>
      <c r="F352" s="180"/>
      <c r="G352" s="285"/>
      <c r="H352" s="285"/>
      <c r="I352" s="78">
        <f>J345*E352</f>
        <v>583.2860968451533</v>
      </c>
      <c r="J352" s="208"/>
      <c r="K352" s="208"/>
      <c r="L352" s="11"/>
    </row>
    <row r="353" spans="1:12" s="37" customFormat="1" ht="13.5">
      <c r="A353" s="291"/>
      <c r="B353" s="234"/>
      <c r="C353" s="234"/>
      <c r="D353" s="79" t="str">
        <f>Data!$B$6</f>
        <v>30</v>
      </c>
      <c r="E353" s="78">
        <f>Data!$D$6</f>
        <v>1910</v>
      </c>
      <c r="F353" s="180"/>
      <c r="G353" s="285"/>
      <c r="H353" s="285"/>
      <c r="I353" s="78">
        <f>J345*E353</f>
        <v>559.8374095347954</v>
      </c>
      <c r="J353" s="208"/>
      <c r="K353" s="208"/>
      <c r="L353" s="11"/>
    </row>
    <row r="354" spans="1:12" s="37" customFormat="1" ht="13.5">
      <c r="A354" s="291"/>
      <c r="B354" s="234"/>
      <c r="C354" s="234"/>
      <c r="D354" s="79" t="str">
        <f>Data!$B$7</f>
        <v>40</v>
      </c>
      <c r="E354" s="78">
        <f>Data!$D$7</f>
        <v>1810</v>
      </c>
      <c r="F354" s="180"/>
      <c r="G354" s="285"/>
      <c r="H354" s="285"/>
      <c r="I354" s="78">
        <f>J345*E354</f>
        <v>530.526550396848</v>
      </c>
      <c r="J354" s="208"/>
      <c r="K354" s="208"/>
      <c r="L354" s="11"/>
    </row>
    <row r="355" spans="1:12" s="37" customFormat="1" ht="13.5">
      <c r="A355" s="291"/>
      <c r="B355" s="234"/>
      <c r="C355" s="234"/>
      <c r="D355" s="79" t="str">
        <f>Data!$B$8</f>
        <v>50</v>
      </c>
      <c r="E355" s="78">
        <f>Data!$D$8</f>
        <v>1710</v>
      </c>
      <c r="F355" s="180"/>
      <c r="G355" s="285"/>
      <c r="H355" s="285"/>
      <c r="I355" s="78">
        <f>J345*E355</f>
        <v>501.2156912589006</v>
      </c>
      <c r="J355" s="208"/>
      <c r="K355" s="208"/>
      <c r="L355" s="11"/>
    </row>
    <row r="356" spans="1:12" s="37" customFormat="1" ht="15" thickBot="1">
      <c r="A356" s="292"/>
      <c r="B356" s="298"/>
      <c r="C356" s="298"/>
      <c r="D356" s="79" t="str">
        <f>Data!$B$9</f>
        <v>100</v>
      </c>
      <c r="E356" s="78">
        <f>Data!$D$9</f>
        <v>7900</v>
      </c>
      <c r="F356" s="181"/>
      <c r="G356" s="286"/>
      <c r="H356" s="286"/>
      <c r="I356" s="81">
        <f>J345*E356</f>
        <v>2315.557871897845</v>
      </c>
      <c r="J356" s="219"/>
      <c r="K356" s="219"/>
      <c r="L356" s="11"/>
    </row>
    <row r="357" spans="1:12" s="37" customFormat="1" ht="15" thickTop="1">
      <c r="A357" s="295">
        <v>14</v>
      </c>
      <c r="B357" s="101">
        <v>1</v>
      </c>
      <c r="C357" s="101">
        <v>229</v>
      </c>
      <c r="D357" s="94" t="str">
        <f>Data!$B$4</f>
        <v>10</v>
      </c>
      <c r="E357" s="93">
        <f>Data!$D$4</f>
        <v>2080</v>
      </c>
      <c r="F357" s="103">
        <f>SUM(E357)</f>
        <v>2080</v>
      </c>
      <c r="G357" s="101">
        <v>31.8</v>
      </c>
      <c r="H357" s="101">
        <f>G357*C357</f>
        <v>7282.2</v>
      </c>
      <c r="I357" s="103">
        <f>J351*E357</f>
        <v>603.6433137892024</v>
      </c>
      <c r="J357" s="105">
        <f>I357/(F357+H357)</f>
        <v>0.06447665226006732</v>
      </c>
      <c r="K357" s="257">
        <f>(J378*Data!E9+J269*Data!D10)/Data!E10</f>
        <v>0.38675727602793075</v>
      </c>
      <c r="L357" s="11"/>
    </row>
    <row r="358" spans="1:12" s="37" customFormat="1" ht="13.5">
      <c r="A358" s="296"/>
      <c r="B358" s="293">
        <v>2</v>
      </c>
      <c r="C358" s="293">
        <v>31</v>
      </c>
      <c r="D358" s="99" t="str">
        <f>Data!$B$4</f>
        <v>10</v>
      </c>
      <c r="E358" s="103">
        <f>Data!$D$4</f>
        <v>2080</v>
      </c>
      <c r="F358" s="197">
        <f>SUM(E358:E359)</f>
        <v>4070</v>
      </c>
      <c r="G358" s="287">
        <v>23.22</v>
      </c>
      <c r="H358" s="287">
        <f>G358*C358</f>
        <v>719.8199999999999</v>
      </c>
      <c r="I358" s="96">
        <f>J357*E358</f>
        <v>134.11143670094003</v>
      </c>
      <c r="J358" s="199">
        <f>SUM(I358:I359)/(F358+H358)</f>
        <v>0.1485725076607251</v>
      </c>
      <c r="K358" s="204"/>
      <c r="L358" s="11"/>
    </row>
    <row r="359" spans="1:12" s="37" customFormat="1" ht="13.5">
      <c r="A359" s="296"/>
      <c r="B359" s="293"/>
      <c r="C359" s="293"/>
      <c r="D359" s="99" t="str">
        <f>Data!$B$5</f>
        <v>20</v>
      </c>
      <c r="E359" s="96">
        <f>Data!$D$5</f>
        <v>1990</v>
      </c>
      <c r="F359" s="198"/>
      <c r="G359" s="244"/>
      <c r="H359" s="244"/>
      <c r="I359" s="96">
        <f>J351*E359</f>
        <v>577.5241319425542</v>
      </c>
      <c r="J359" s="200"/>
      <c r="K359" s="204"/>
      <c r="L359" s="11"/>
    </row>
    <row r="360" spans="1:12" s="37" customFormat="1" ht="13.5">
      <c r="A360" s="296"/>
      <c r="B360" s="293">
        <v>3</v>
      </c>
      <c r="C360" s="293">
        <v>15</v>
      </c>
      <c r="D360" s="99" t="str">
        <f>Data!$B$4</f>
        <v>10</v>
      </c>
      <c r="E360" s="103">
        <f>Data!$D$4</f>
        <v>2080</v>
      </c>
      <c r="F360" s="197">
        <f>SUM(E360:E362)</f>
        <v>5980</v>
      </c>
      <c r="G360" s="287">
        <v>17.9</v>
      </c>
      <c r="H360" s="287">
        <f>G360*C360</f>
        <v>268.5</v>
      </c>
      <c r="I360" s="96">
        <f>J358*E360</f>
        <v>309.03081593430824</v>
      </c>
      <c r="J360" s="199">
        <f>SUM(I360:I362)/(F360+H360)</f>
        <v>0.18548406619050192</v>
      </c>
      <c r="K360" s="204"/>
      <c r="L360" s="11"/>
    </row>
    <row r="361" spans="1:12" s="37" customFormat="1" ht="13.5">
      <c r="A361" s="296"/>
      <c r="B361" s="293"/>
      <c r="C361" s="293"/>
      <c r="D361" s="99" t="str">
        <f>Data!$B$5</f>
        <v>20</v>
      </c>
      <c r="E361" s="96">
        <f>Data!$D$5</f>
        <v>1990</v>
      </c>
      <c r="F361" s="194"/>
      <c r="G361" s="288"/>
      <c r="H361" s="288"/>
      <c r="I361" s="96">
        <f>J358*E361</f>
        <v>295.65929024484296</v>
      </c>
      <c r="J361" s="204"/>
      <c r="K361" s="204"/>
      <c r="L361" s="11"/>
    </row>
    <row r="362" spans="1:12" s="37" customFormat="1" ht="13.5">
      <c r="A362" s="296"/>
      <c r="B362" s="293"/>
      <c r="C362" s="293"/>
      <c r="D362" s="99" t="str">
        <f>Data!$B$6</f>
        <v>30</v>
      </c>
      <c r="E362" s="96">
        <f>Data!$D$6</f>
        <v>1910</v>
      </c>
      <c r="F362" s="198"/>
      <c r="G362" s="244"/>
      <c r="H362" s="244"/>
      <c r="I362" s="96">
        <f>J351*E362</f>
        <v>554.3070814122002</v>
      </c>
      <c r="J362" s="200"/>
      <c r="K362" s="204"/>
      <c r="L362" s="11"/>
    </row>
    <row r="363" spans="1:12" s="37" customFormat="1" ht="13.5">
      <c r="A363" s="296"/>
      <c r="B363" s="293">
        <v>4</v>
      </c>
      <c r="C363" s="293">
        <v>16</v>
      </c>
      <c r="D363" s="99" t="str">
        <f>Data!$B$4</f>
        <v>10</v>
      </c>
      <c r="E363" s="103">
        <f>Data!$D$4</f>
        <v>2080</v>
      </c>
      <c r="F363" s="197">
        <f>SUM(E363:E366)</f>
        <v>7790</v>
      </c>
      <c r="G363" s="287">
        <v>12.5</v>
      </c>
      <c r="H363" s="287">
        <f>G363*C363</f>
        <v>200</v>
      </c>
      <c r="I363" s="96">
        <f>J360*E363</f>
        <v>385.806857676244</v>
      </c>
      <c r="J363" s="199">
        <f>SUM(I363:I366)/(F363+H363)</f>
        <v>0.20456576771820514</v>
      </c>
      <c r="K363" s="204"/>
      <c r="L363" s="11"/>
    </row>
    <row r="364" spans="1:12" s="37" customFormat="1" ht="13.5">
      <c r="A364" s="296"/>
      <c r="B364" s="293"/>
      <c r="C364" s="293"/>
      <c r="D364" s="99" t="str">
        <f>Data!$B$5</f>
        <v>20</v>
      </c>
      <c r="E364" s="96">
        <f>Data!$D$5</f>
        <v>1990</v>
      </c>
      <c r="F364" s="194"/>
      <c r="G364" s="288"/>
      <c r="H364" s="288"/>
      <c r="I364" s="96">
        <f>J360*E364</f>
        <v>369.1132917190988</v>
      </c>
      <c r="J364" s="204"/>
      <c r="K364" s="204"/>
      <c r="L364" s="11"/>
    </row>
    <row r="365" spans="1:12" s="37" customFormat="1" ht="13.5">
      <c r="A365" s="296"/>
      <c r="B365" s="293"/>
      <c r="C365" s="293"/>
      <c r="D365" s="99" t="str">
        <f>Data!$B$6</f>
        <v>30</v>
      </c>
      <c r="E365" s="96">
        <f>Data!$D$6</f>
        <v>1910</v>
      </c>
      <c r="F365" s="194"/>
      <c r="G365" s="288"/>
      <c r="H365" s="288"/>
      <c r="I365" s="96">
        <f>J360*E365</f>
        <v>354.2745664238587</v>
      </c>
      <c r="J365" s="204"/>
      <c r="K365" s="204"/>
      <c r="L365" s="11"/>
    </row>
    <row r="366" spans="1:12" s="37" customFormat="1" ht="13.5">
      <c r="A366" s="296"/>
      <c r="B366" s="293"/>
      <c r="C366" s="293"/>
      <c r="D366" s="99" t="str">
        <f>Data!$B$7</f>
        <v>40</v>
      </c>
      <c r="E366" s="96">
        <f>Data!$D$7</f>
        <v>1810</v>
      </c>
      <c r="F366" s="198"/>
      <c r="G366" s="244"/>
      <c r="H366" s="244"/>
      <c r="I366" s="96">
        <f>J351*E366</f>
        <v>525.2857682492578</v>
      </c>
      <c r="J366" s="200"/>
      <c r="K366" s="204"/>
      <c r="L366" s="11"/>
    </row>
    <row r="367" spans="1:12" s="37" customFormat="1" ht="13.5">
      <c r="A367" s="296"/>
      <c r="B367" s="293">
        <v>5</v>
      </c>
      <c r="C367" s="293">
        <v>45</v>
      </c>
      <c r="D367" s="99" t="str">
        <f>Data!$B$4</f>
        <v>10</v>
      </c>
      <c r="E367" s="103">
        <f>Data!$D$4</f>
        <v>2080</v>
      </c>
      <c r="F367" s="197">
        <f>SUM(E367:E371)</f>
        <v>9500</v>
      </c>
      <c r="G367" s="287">
        <v>12.62</v>
      </c>
      <c r="H367" s="197">
        <f>G367*C367</f>
        <v>567.9</v>
      </c>
      <c r="I367" s="96">
        <f>J363*E367</f>
        <v>425.4967968538667</v>
      </c>
      <c r="J367" s="199">
        <f>SUM(I367:I371)/(F367+H367)</f>
        <v>0.2075737527797389</v>
      </c>
      <c r="K367" s="204"/>
      <c r="L367" s="11"/>
    </row>
    <row r="368" spans="1:12" s="37" customFormat="1" ht="13.5">
      <c r="A368" s="296"/>
      <c r="B368" s="293"/>
      <c r="C368" s="293"/>
      <c r="D368" s="99" t="str">
        <f>Data!$B$5</f>
        <v>20</v>
      </c>
      <c r="E368" s="96">
        <f>Data!$D$5</f>
        <v>1990</v>
      </c>
      <c r="F368" s="194"/>
      <c r="G368" s="288"/>
      <c r="H368" s="194"/>
      <c r="I368" s="96">
        <f>J363*E368</f>
        <v>407.08587775922825</v>
      </c>
      <c r="J368" s="204"/>
      <c r="K368" s="204"/>
      <c r="L368" s="11"/>
    </row>
    <row r="369" spans="1:12" s="37" customFormat="1" ht="13.5">
      <c r="A369" s="296"/>
      <c r="B369" s="293"/>
      <c r="C369" s="293"/>
      <c r="D369" s="99" t="str">
        <f>Data!$B$6</f>
        <v>30</v>
      </c>
      <c r="E369" s="96">
        <f>Data!$D$6</f>
        <v>1910</v>
      </c>
      <c r="F369" s="194"/>
      <c r="G369" s="288"/>
      <c r="H369" s="194"/>
      <c r="I369" s="96">
        <f>J363*E369</f>
        <v>390.7206163417718</v>
      </c>
      <c r="J369" s="204"/>
      <c r="K369" s="204"/>
      <c r="L369" s="11"/>
    </row>
    <row r="370" spans="1:12" s="37" customFormat="1" ht="13.5">
      <c r="A370" s="296"/>
      <c r="B370" s="293"/>
      <c r="C370" s="293"/>
      <c r="D370" s="99" t="str">
        <f>Data!$B$7</f>
        <v>40</v>
      </c>
      <c r="E370" s="96">
        <f>Data!$D$7</f>
        <v>1810</v>
      </c>
      <c r="F370" s="194"/>
      <c r="G370" s="288"/>
      <c r="H370" s="194"/>
      <c r="I370" s="96">
        <f>J363*E370</f>
        <v>370.2640395699513</v>
      </c>
      <c r="J370" s="204"/>
      <c r="K370" s="204"/>
      <c r="L370" s="11"/>
    </row>
    <row r="371" spans="1:12" s="37" customFormat="1" ht="13.5">
      <c r="A371" s="296"/>
      <c r="B371" s="293"/>
      <c r="C371" s="293"/>
      <c r="D371" s="99" t="str">
        <f>Data!$B$8</f>
        <v>50</v>
      </c>
      <c r="E371" s="96">
        <f>Data!$D$8</f>
        <v>1710</v>
      </c>
      <c r="F371" s="198"/>
      <c r="G371" s="244"/>
      <c r="H371" s="198"/>
      <c r="I371" s="96">
        <f>J351*E371</f>
        <v>496.26445508631537</v>
      </c>
      <c r="J371" s="200"/>
      <c r="K371" s="204"/>
      <c r="L371" s="11"/>
    </row>
    <row r="372" spans="1:12" s="37" customFormat="1" ht="13.5">
      <c r="A372" s="296"/>
      <c r="B372" s="293">
        <v>6</v>
      </c>
      <c r="C372" s="293">
        <v>15</v>
      </c>
      <c r="D372" s="99" t="str">
        <f>Data!$B$4</f>
        <v>10</v>
      </c>
      <c r="E372" s="103">
        <f>Data!$D$4</f>
        <v>2080</v>
      </c>
      <c r="F372" s="197">
        <f>SUM(E372:E377)</f>
        <v>17400</v>
      </c>
      <c r="G372" s="287">
        <v>12.4</v>
      </c>
      <c r="H372" s="287">
        <f>G372*C372</f>
        <v>186</v>
      </c>
      <c r="I372" s="96">
        <f>J367*E372</f>
        <v>431.75340578185694</v>
      </c>
      <c r="J372" s="199">
        <f>SUM(I372:I377)/(F372+H372)</f>
        <v>0.24250167128852332</v>
      </c>
      <c r="K372" s="204"/>
      <c r="L372" s="11"/>
    </row>
    <row r="373" spans="1:12" s="37" customFormat="1" ht="13.5">
      <c r="A373" s="296"/>
      <c r="B373" s="293"/>
      <c r="C373" s="293"/>
      <c r="D373" s="99" t="str">
        <f>Data!$B$5</f>
        <v>20</v>
      </c>
      <c r="E373" s="96">
        <f>Data!$D$5</f>
        <v>1990</v>
      </c>
      <c r="F373" s="194"/>
      <c r="G373" s="288"/>
      <c r="H373" s="288"/>
      <c r="I373" s="96">
        <f>J367*E373</f>
        <v>413.07176803168045</v>
      </c>
      <c r="J373" s="204"/>
      <c r="K373" s="204"/>
      <c r="L373" s="11"/>
    </row>
    <row r="374" spans="1:12" s="37" customFormat="1" ht="13.5">
      <c r="A374" s="296"/>
      <c r="B374" s="293"/>
      <c r="C374" s="293"/>
      <c r="D374" s="99" t="str">
        <f>Data!$B$6</f>
        <v>30</v>
      </c>
      <c r="E374" s="96">
        <f>Data!$D$6</f>
        <v>1910</v>
      </c>
      <c r="F374" s="194"/>
      <c r="G374" s="288"/>
      <c r="H374" s="288"/>
      <c r="I374" s="96">
        <f>J367*E374</f>
        <v>396.4658678093013</v>
      </c>
      <c r="J374" s="204"/>
      <c r="K374" s="204"/>
      <c r="L374" s="11"/>
    </row>
    <row r="375" spans="1:12" s="37" customFormat="1" ht="13.5">
      <c r="A375" s="296"/>
      <c r="B375" s="293"/>
      <c r="C375" s="293"/>
      <c r="D375" s="99" t="str">
        <f>Data!$B$7</f>
        <v>40</v>
      </c>
      <c r="E375" s="96">
        <f>Data!$D$7</f>
        <v>1810</v>
      </c>
      <c r="F375" s="194"/>
      <c r="G375" s="288"/>
      <c r="H375" s="288"/>
      <c r="I375" s="96">
        <f>J367*E375</f>
        <v>375.7084925313274</v>
      </c>
      <c r="J375" s="204"/>
      <c r="K375" s="204"/>
      <c r="L375" s="11"/>
    </row>
    <row r="376" spans="1:12" s="37" customFormat="1" ht="13.5">
      <c r="A376" s="296"/>
      <c r="B376" s="293"/>
      <c r="C376" s="293"/>
      <c r="D376" s="99" t="str">
        <f>Data!$B$8</f>
        <v>50</v>
      </c>
      <c r="E376" s="96">
        <f>Data!$D$8</f>
        <v>1710</v>
      </c>
      <c r="F376" s="194"/>
      <c r="G376" s="288"/>
      <c r="H376" s="288"/>
      <c r="I376" s="96">
        <f>J367*E376</f>
        <v>354.9511172533535</v>
      </c>
      <c r="J376" s="204"/>
      <c r="K376" s="204"/>
      <c r="L376" s="11"/>
    </row>
    <row r="377" spans="1:12" s="37" customFormat="1" ht="13.5">
      <c r="A377" s="296"/>
      <c r="B377" s="293"/>
      <c r="C377" s="293"/>
      <c r="D377" s="99" t="str">
        <f>Data!$B$9</f>
        <v>100</v>
      </c>
      <c r="E377" s="96">
        <f>Data!$D$9</f>
        <v>7900</v>
      </c>
      <c r="F377" s="198"/>
      <c r="G377" s="244"/>
      <c r="H377" s="244"/>
      <c r="I377" s="96">
        <f>J351*E377</f>
        <v>2292.683739872451</v>
      </c>
      <c r="J377" s="200"/>
      <c r="K377" s="204"/>
      <c r="L377" s="11"/>
    </row>
    <row r="378" spans="1:12" s="37" customFormat="1" ht="13.5">
      <c r="A378" s="296"/>
      <c r="B378" s="293" t="s">
        <v>18</v>
      </c>
      <c r="C378" s="293">
        <v>14</v>
      </c>
      <c r="D378" s="99" t="str">
        <f>Data!$B$4</f>
        <v>10</v>
      </c>
      <c r="E378" s="103">
        <f>Data!$D$4</f>
        <v>2080</v>
      </c>
      <c r="F378" s="197">
        <f>SUM(E378:E383)</f>
        <v>17400</v>
      </c>
      <c r="G378" s="287">
        <v>12.4</v>
      </c>
      <c r="H378" s="287">
        <f>G378*C378</f>
        <v>173.6</v>
      </c>
      <c r="I378" s="96">
        <f>J372*E378</f>
        <v>504.40347628012853</v>
      </c>
      <c r="J378" s="199">
        <f>SUM(I378:I383)/(F378+H378)</f>
        <v>0.2401061296729359</v>
      </c>
      <c r="K378" s="204"/>
      <c r="L378" s="11"/>
    </row>
    <row r="379" spans="1:12" s="37" customFormat="1" ht="13.5">
      <c r="A379" s="296"/>
      <c r="B379" s="293"/>
      <c r="C379" s="293"/>
      <c r="D379" s="99" t="str">
        <f>Data!$B$5</f>
        <v>20</v>
      </c>
      <c r="E379" s="96">
        <f>Data!$D$5</f>
        <v>1990</v>
      </c>
      <c r="F379" s="194"/>
      <c r="G379" s="288"/>
      <c r="H379" s="288"/>
      <c r="I379" s="96">
        <f>J372*E379</f>
        <v>482.5783258641614</v>
      </c>
      <c r="J379" s="204"/>
      <c r="K379" s="204"/>
      <c r="L379" s="11"/>
    </row>
    <row r="380" spans="1:12" s="37" customFormat="1" ht="13.5">
      <c r="A380" s="296"/>
      <c r="B380" s="293"/>
      <c r="C380" s="293"/>
      <c r="D380" s="99" t="str">
        <f>Data!$B$6</f>
        <v>30</v>
      </c>
      <c r="E380" s="96">
        <f>Data!$D$6</f>
        <v>1910</v>
      </c>
      <c r="F380" s="194"/>
      <c r="G380" s="288"/>
      <c r="H380" s="288"/>
      <c r="I380" s="96">
        <f>J372*E380</f>
        <v>463.17819216107955</v>
      </c>
      <c r="J380" s="204"/>
      <c r="K380" s="204"/>
      <c r="L380" s="11"/>
    </row>
    <row r="381" spans="1:12" s="37" customFormat="1" ht="13.5">
      <c r="A381" s="296"/>
      <c r="B381" s="293"/>
      <c r="C381" s="293"/>
      <c r="D381" s="99" t="str">
        <f>Data!$B$7</f>
        <v>40</v>
      </c>
      <c r="E381" s="96">
        <f>Data!$D$7</f>
        <v>1810</v>
      </c>
      <c r="F381" s="194"/>
      <c r="G381" s="288"/>
      <c r="H381" s="288"/>
      <c r="I381" s="96">
        <f>J372*E381</f>
        <v>438.9280250322272</v>
      </c>
      <c r="J381" s="204"/>
      <c r="K381" s="204"/>
      <c r="L381" s="11"/>
    </row>
    <row r="382" spans="1:12" s="37" customFormat="1" ht="13.5">
      <c r="A382" s="296"/>
      <c r="B382" s="293"/>
      <c r="C382" s="293"/>
      <c r="D382" s="99" t="str">
        <f>Data!$B$8</f>
        <v>50</v>
      </c>
      <c r="E382" s="96">
        <f>Data!$D$8</f>
        <v>1710</v>
      </c>
      <c r="F382" s="194"/>
      <c r="G382" s="288"/>
      <c r="H382" s="288"/>
      <c r="I382" s="96">
        <f>J372*E382</f>
        <v>414.6778579033749</v>
      </c>
      <c r="J382" s="204"/>
      <c r="K382" s="204"/>
      <c r="L382" s="11"/>
    </row>
    <row r="383" spans="1:12" s="37" customFormat="1" ht="15" thickBot="1">
      <c r="A383" s="297"/>
      <c r="B383" s="294"/>
      <c r="C383" s="294"/>
      <c r="D383" s="99" t="str">
        <f>Data!$B$9</f>
        <v>100</v>
      </c>
      <c r="E383" s="96">
        <f>Data!$D$9</f>
        <v>7900</v>
      </c>
      <c r="F383" s="195"/>
      <c r="G383" s="289"/>
      <c r="H383" s="289"/>
      <c r="I383" s="97">
        <f>J372*E383</f>
        <v>1915.7632031793341</v>
      </c>
      <c r="J383" s="205"/>
      <c r="K383" s="205"/>
      <c r="L383" s="11"/>
    </row>
    <row r="384" spans="1:12" s="37" customFormat="1" ht="15" thickTop="1">
      <c r="A384" s="290">
        <v>15</v>
      </c>
      <c r="B384" s="133">
        <v>1</v>
      </c>
      <c r="C384" s="133">
        <v>229</v>
      </c>
      <c r="D384" s="134" t="str">
        <f>Data!$B$4</f>
        <v>10</v>
      </c>
      <c r="E384" s="122">
        <f>Data!$D$4</f>
        <v>2080</v>
      </c>
      <c r="F384" s="122">
        <f>SUM(E384)</f>
        <v>2080</v>
      </c>
      <c r="G384" s="133">
        <v>31.8</v>
      </c>
      <c r="H384" s="133">
        <f>G384*C384</f>
        <v>7282.2</v>
      </c>
      <c r="I384" s="122">
        <f>J378*E384</f>
        <v>499.4207497197067</v>
      </c>
      <c r="J384" s="123">
        <f>I384/(F384+H384)</f>
        <v>0.053344379496240914</v>
      </c>
      <c r="K384" s="220">
        <f>J405</f>
        <v>0.36684934223618804</v>
      </c>
      <c r="L384" s="264" t="s">
        <v>20</v>
      </c>
    </row>
    <row r="385" spans="1:12" s="37" customFormat="1" ht="13.5">
      <c r="A385" s="291"/>
      <c r="B385" s="234">
        <v>2</v>
      </c>
      <c r="C385" s="234">
        <v>31</v>
      </c>
      <c r="D385" s="79" t="str">
        <f>Data!$B$4</f>
        <v>10</v>
      </c>
      <c r="E385" s="78">
        <f>Data!$D$4</f>
        <v>2080</v>
      </c>
      <c r="F385" s="179">
        <f>SUM(E385:E386)</f>
        <v>4070</v>
      </c>
      <c r="G385" s="284">
        <v>23.22</v>
      </c>
      <c r="H385" s="284">
        <f>G385*C385</f>
        <v>719.8199999999999</v>
      </c>
      <c r="I385" s="78">
        <f>J384*E385</f>
        <v>110.9563093521811</v>
      </c>
      <c r="J385" s="207">
        <f>SUM(I385:I386)/(F385+H385)</f>
        <v>0.12292059146300353</v>
      </c>
      <c r="K385" s="208"/>
      <c r="L385" s="264"/>
    </row>
    <row r="386" spans="1:12" s="37" customFormat="1" ht="13.5">
      <c r="A386" s="291"/>
      <c r="B386" s="234"/>
      <c r="C386" s="234"/>
      <c r="D386" s="79" t="str">
        <f>Data!$B$5</f>
        <v>20</v>
      </c>
      <c r="E386" s="78">
        <f>Data!$D$5</f>
        <v>1990</v>
      </c>
      <c r="F386" s="189"/>
      <c r="G386" s="237"/>
      <c r="H386" s="237"/>
      <c r="I386" s="78">
        <f>J378*E386</f>
        <v>477.81119804914243</v>
      </c>
      <c r="J386" s="209"/>
      <c r="K386" s="208"/>
      <c r="L386" s="264"/>
    </row>
    <row r="387" spans="1:12" s="37" customFormat="1" ht="13.5">
      <c r="A387" s="291"/>
      <c r="B387" s="234">
        <v>3</v>
      </c>
      <c r="C387" s="234">
        <v>15</v>
      </c>
      <c r="D387" s="79" t="str">
        <f>Data!$B$4</f>
        <v>10</v>
      </c>
      <c r="E387" s="78">
        <f>Data!$D$4</f>
        <v>2080</v>
      </c>
      <c r="F387" s="179">
        <f>SUM(E387:E389)</f>
        <v>5980</v>
      </c>
      <c r="G387" s="284">
        <v>17.9</v>
      </c>
      <c r="H387" s="284">
        <f>G387*C387</f>
        <v>268.5</v>
      </c>
      <c r="I387" s="78">
        <f>J385*E387</f>
        <v>255.67483024304735</v>
      </c>
      <c r="J387" s="207">
        <f>SUM(I387:I389)/(F387+H387)</f>
        <v>0.1534591525853776</v>
      </c>
      <c r="K387" s="208"/>
      <c r="L387" s="264"/>
    </row>
    <row r="388" spans="1:12" s="37" customFormat="1" ht="13.5">
      <c r="A388" s="291"/>
      <c r="B388" s="234"/>
      <c r="C388" s="234"/>
      <c r="D388" s="79" t="str">
        <f>Data!$B$5</f>
        <v>20</v>
      </c>
      <c r="E388" s="78">
        <f>Data!$D$5</f>
        <v>1990</v>
      </c>
      <c r="F388" s="180"/>
      <c r="G388" s="285"/>
      <c r="H388" s="285"/>
      <c r="I388" s="78">
        <f>J385*E388</f>
        <v>244.61197701137704</v>
      </c>
      <c r="J388" s="208"/>
      <c r="K388" s="208"/>
      <c r="L388" s="264"/>
    </row>
    <row r="389" spans="1:12" s="37" customFormat="1" ht="13.5">
      <c r="A389" s="291"/>
      <c r="B389" s="234"/>
      <c r="C389" s="234"/>
      <c r="D389" s="79" t="str">
        <f>Data!$B$6</f>
        <v>30</v>
      </c>
      <c r="E389" s="78">
        <f>Data!$D$6</f>
        <v>1910</v>
      </c>
      <c r="F389" s="189"/>
      <c r="G389" s="237"/>
      <c r="H389" s="237"/>
      <c r="I389" s="78">
        <f>J378*E389</f>
        <v>458.60270767530756</v>
      </c>
      <c r="J389" s="209"/>
      <c r="K389" s="208"/>
      <c r="L389" s="264"/>
    </row>
    <row r="390" spans="1:12" s="37" customFormat="1" ht="13.5">
      <c r="A390" s="291"/>
      <c r="B390" s="234">
        <v>4</v>
      </c>
      <c r="C390" s="234">
        <v>16</v>
      </c>
      <c r="D390" s="79" t="str">
        <f>Data!$B$4</f>
        <v>10</v>
      </c>
      <c r="E390" s="78">
        <f>Data!$D$4</f>
        <v>2080</v>
      </c>
      <c r="F390" s="179">
        <f>SUM(E390:E393)</f>
        <v>7790</v>
      </c>
      <c r="G390" s="284">
        <v>12.5</v>
      </c>
      <c r="H390" s="284">
        <f>G390*C390</f>
        <v>200</v>
      </c>
      <c r="I390" s="78">
        <f>J387*E390</f>
        <v>319.1950373775854</v>
      </c>
      <c r="J390" s="207">
        <f>SUM(I390:I393)/(F390+H390)</f>
        <v>0.16924628625388885</v>
      </c>
      <c r="K390" s="208"/>
      <c r="L390" s="264"/>
    </row>
    <row r="391" spans="1:12" s="37" customFormat="1" ht="13.5">
      <c r="A391" s="291"/>
      <c r="B391" s="234"/>
      <c r="C391" s="234"/>
      <c r="D391" s="79" t="str">
        <f>Data!$B$5</f>
        <v>20</v>
      </c>
      <c r="E391" s="78">
        <f>Data!$D$5</f>
        <v>1990</v>
      </c>
      <c r="F391" s="180"/>
      <c r="G391" s="285"/>
      <c r="H391" s="285"/>
      <c r="I391" s="78">
        <f>J387*E391</f>
        <v>305.38371364490143</v>
      </c>
      <c r="J391" s="208"/>
      <c r="K391" s="208"/>
      <c r="L391" s="264"/>
    </row>
    <row r="392" spans="1:12" s="37" customFormat="1" ht="13.5">
      <c r="A392" s="291"/>
      <c r="B392" s="234"/>
      <c r="C392" s="234"/>
      <c r="D392" s="79" t="str">
        <f>Data!$B$6</f>
        <v>30</v>
      </c>
      <c r="E392" s="78">
        <f>Data!$D$6</f>
        <v>1910</v>
      </c>
      <c r="F392" s="180"/>
      <c r="G392" s="285"/>
      <c r="H392" s="285"/>
      <c r="I392" s="78">
        <f>J387*E392</f>
        <v>293.1069814380712</v>
      </c>
      <c r="J392" s="208"/>
      <c r="K392" s="208"/>
      <c r="L392" s="264"/>
    </row>
    <row r="393" spans="1:12" s="37" customFormat="1" ht="13.5">
      <c r="A393" s="291"/>
      <c r="B393" s="234"/>
      <c r="C393" s="234"/>
      <c r="D393" s="79" t="str">
        <f>Data!$B$7</f>
        <v>40</v>
      </c>
      <c r="E393" s="78">
        <f>Data!$D$7</f>
        <v>1810</v>
      </c>
      <c r="F393" s="189"/>
      <c r="G393" s="237"/>
      <c r="H393" s="237"/>
      <c r="I393" s="78">
        <f>J378*E393</f>
        <v>434.592094708014</v>
      </c>
      <c r="J393" s="209"/>
      <c r="K393" s="208"/>
      <c r="L393" s="264"/>
    </row>
    <row r="394" spans="1:12" s="37" customFormat="1" ht="13.5">
      <c r="A394" s="291"/>
      <c r="B394" s="234">
        <v>5</v>
      </c>
      <c r="C394" s="234">
        <v>45</v>
      </c>
      <c r="D394" s="79" t="str">
        <f>Data!$B$4</f>
        <v>10</v>
      </c>
      <c r="E394" s="78">
        <f>Data!$D$4</f>
        <v>2080</v>
      </c>
      <c r="F394" s="179">
        <f>SUM(E394:E398)</f>
        <v>9500</v>
      </c>
      <c r="G394" s="284">
        <v>12.62</v>
      </c>
      <c r="H394" s="179">
        <f>G394*C394</f>
        <v>567.9</v>
      </c>
      <c r="I394" s="78">
        <f>J390*E394</f>
        <v>352.0322754080888</v>
      </c>
      <c r="J394" s="207">
        <f>SUM(I394:I398)/(F394+H394)</f>
        <v>0.17173492502493218</v>
      </c>
      <c r="K394" s="208"/>
      <c r="L394" s="264"/>
    </row>
    <row r="395" spans="1:12" s="37" customFormat="1" ht="13.5">
      <c r="A395" s="291"/>
      <c r="B395" s="234"/>
      <c r="C395" s="234"/>
      <c r="D395" s="79" t="str">
        <f>Data!$B$5</f>
        <v>20</v>
      </c>
      <c r="E395" s="78">
        <f>Data!$D$5</f>
        <v>1990</v>
      </c>
      <c r="F395" s="180"/>
      <c r="G395" s="285"/>
      <c r="H395" s="180"/>
      <c r="I395" s="78">
        <f>J390*E395</f>
        <v>336.8001096452388</v>
      </c>
      <c r="J395" s="208"/>
      <c r="K395" s="208"/>
      <c r="L395" s="264"/>
    </row>
    <row r="396" spans="1:12" s="37" customFormat="1" ht="13.5">
      <c r="A396" s="291"/>
      <c r="B396" s="234"/>
      <c r="C396" s="234"/>
      <c r="D396" s="79" t="str">
        <f>Data!$B$6</f>
        <v>30</v>
      </c>
      <c r="E396" s="78">
        <f>Data!$D$6</f>
        <v>1910</v>
      </c>
      <c r="F396" s="180"/>
      <c r="G396" s="285"/>
      <c r="H396" s="180"/>
      <c r="I396" s="78">
        <f>J390*E396</f>
        <v>323.2604067449277</v>
      </c>
      <c r="J396" s="208"/>
      <c r="K396" s="208"/>
      <c r="L396" s="264"/>
    </row>
    <row r="397" spans="1:12" s="37" customFormat="1" ht="13.5">
      <c r="A397" s="291"/>
      <c r="B397" s="234"/>
      <c r="C397" s="234"/>
      <c r="D397" s="79" t="str">
        <f>Data!$B$7</f>
        <v>40</v>
      </c>
      <c r="E397" s="78">
        <f>Data!$D$7</f>
        <v>1810</v>
      </c>
      <c r="F397" s="180"/>
      <c r="G397" s="285"/>
      <c r="H397" s="180"/>
      <c r="I397" s="78">
        <f>J390*E397</f>
        <v>306.3357781195388</v>
      </c>
      <c r="J397" s="208"/>
      <c r="K397" s="208"/>
      <c r="L397" s="264"/>
    </row>
    <row r="398" spans="1:12" s="37" customFormat="1" ht="13.5">
      <c r="A398" s="291"/>
      <c r="B398" s="234"/>
      <c r="C398" s="234"/>
      <c r="D398" s="79" t="str">
        <f>Data!$B$8</f>
        <v>50</v>
      </c>
      <c r="E398" s="78">
        <f>Data!$D$8</f>
        <v>1710</v>
      </c>
      <c r="F398" s="189"/>
      <c r="G398" s="237"/>
      <c r="H398" s="189"/>
      <c r="I398" s="78">
        <f>J378*E398</f>
        <v>410.5814817407204</v>
      </c>
      <c r="J398" s="209"/>
      <c r="K398" s="208"/>
      <c r="L398" s="264"/>
    </row>
    <row r="399" spans="1:12" s="37" customFormat="1" ht="13.5">
      <c r="A399" s="291"/>
      <c r="B399" s="234">
        <v>6</v>
      </c>
      <c r="C399" s="234">
        <v>15</v>
      </c>
      <c r="D399" s="79" t="str">
        <f>Data!$B$4</f>
        <v>10</v>
      </c>
      <c r="E399" s="78">
        <f>Data!$D$4</f>
        <v>2080</v>
      </c>
      <c r="F399" s="179">
        <f>SUM(E399:E404)</f>
        <v>17400</v>
      </c>
      <c r="G399" s="284">
        <v>12.4</v>
      </c>
      <c r="H399" s="284">
        <f>G399*C399</f>
        <v>186</v>
      </c>
      <c r="I399" s="78">
        <f>J394*E399</f>
        <v>357.2086440518589</v>
      </c>
      <c r="J399" s="207">
        <f>SUM(I399:I404)/(F399+H399)</f>
        <v>0.20063233322830942</v>
      </c>
      <c r="K399" s="208"/>
      <c r="L399" s="264"/>
    </row>
    <row r="400" spans="1:12" s="37" customFormat="1" ht="13.5">
      <c r="A400" s="291"/>
      <c r="B400" s="234"/>
      <c r="C400" s="234"/>
      <c r="D400" s="79" t="str">
        <f>Data!$B$5</f>
        <v>20</v>
      </c>
      <c r="E400" s="78">
        <f>Data!$D$5</f>
        <v>1990</v>
      </c>
      <c r="F400" s="180"/>
      <c r="G400" s="285"/>
      <c r="H400" s="285"/>
      <c r="I400" s="78">
        <f>J394*E400</f>
        <v>341.752500799615</v>
      </c>
      <c r="J400" s="208"/>
      <c r="K400" s="208"/>
      <c r="L400" s="264"/>
    </row>
    <row r="401" spans="1:12" s="37" customFormat="1" ht="13.5">
      <c r="A401" s="291"/>
      <c r="B401" s="234"/>
      <c r="C401" s="234"/>
      <c r="D401" s="79" t="str">
        <f>Data!$B$6</f>
        <v>30</v>
      </c>
      <c r="E401" s="78">
        <f>Data!$D$6</f>
        <v>1910</v>
      </c>
      <c r="F401" s="180"/>
      <c r="G401" s="285"/>
      <c r="H401" s="285"/>
      <c r="I401" s="78">
        <f>J394*E401</f>
        <v>328.01370679762044</v>
      </c>
      <c r="J401" s="208"/>
      <c r="K401" s="208"/>
      <c r="L401" s="264"/>
    </row>
    <row r="402" spans="1:12" s="37" customFormat="1" ht="13.5">
      <c r="A402" s="291"/>
      <c r="B402" s="234"/>
      <c r="C402" s="234"/>
      <c r="D402" s="79" t="str">
        <f>Data!$B$7</f>
        <v>40</v>
      </c>
      <c r="E402" s="78">
        <f>Data!$D$7</f>
        <v>1810</v>
      </c>
      <c r="F402" s="180"/>
      <c r="G402" s="285"/>
      <c r="H402" s="285"/>
      <c r="I402" s="78">
        <f>J394*E402</f>
        <v>310.8402142951272</v>
      </c>
      <c r="J402" s="208"/>
      <c r="K402" s="208"/>
      <c r="L402" s="264"/>
    </row>
    <row r="403" spans="1:12" s="37" customFormat="1" ht="13.5">
      <c r="A403" s="291"/>
      <c r="B403" s="234"/>
      <c r="C403" s="234"/>
      <c r="D403" s="79" t="str">
        <f>Data!$B$8</f>
        <v>50</v>
      </c>
      <c r="E403" s="78">
        <f>Data!$D$8</f>
        <v>1710</v>
      </c>
      <c r="F403" s="180"/>
      <c r="G403" s="285"/>
      <c r="H403" s="285"/>
      <c r="I403" s="78">
        <f>J394*E403</f>
        <v>293.666721792634</v>
      </c>
      <c r="J403" s="208"/>
      <c r="K403" s="208"/>
      <c r="L403" s="264"/>
    </row>
    <row r="404" spans="1:12" s="37" customFormat="1" ht="13.5">
      <c r="A404" s="291"/>
      <c r="B404" s="234"/>
      <c r="C404" s="234"/>
      <c r="D404" s="79" t="str">
        <f>Data!$B$9</f>
        <v>100</v>
      </c>
      <c r="E404" s="78">
        <f>Data!$D$9</f>
        <v>7900</v>
      </c>
      <c r="F404" s="189"/>
      <c r="G404" s="237"/>
      <c r="H404" s="237"/>
      <c r="I404" s="78">
        <f>J378*E404</f>
        <v>1896.8384244161937</v>
      </c>
      <c r="J404" s="209"/>
      <c r="K404" s="208"/>
      <c r="L404" s="264"/>
    </row>
    <row r="405" spans="1:12" s="37" customFormat="1" ht="13.5">
      <c r="A405" s="291"/>
      <c r="B405" s="284" t="s">
        <v>19</v>
      </c>
      <c r="C405" s="284">
        <v>14</v>
      </c>
      <c r="D405" s="79" t="str">
        <f>Data!$B$4</f>
        <v>10</v>
      </c>
      <c r="E405" s="78">
        <f>Data!$D$4</f>
        <v>2080</v>
      </c>
      <c r="F405" s="179">
        <f>SUM(E405:E411)</f>
        <v>37700</v>
      </c>
      <c r="G405" s="284">
        <v>12.4</v>
      </c>
      <c r="H405" s="179">
        <f>G405*C405</f>
        <v>173.6</v>
      </c>
      <c r="I405" s="78">
        <f>J399*E405</f>
        <v>417.3152531148836</v>
      </c>
      <c r="J405" s="207">
        <f>SUM(I405:I411)/(F405+H405)</f>
        <v>0.36684934223618804</v>
      </c>
      <c r="K405" s="208"/>
      <c r="L405" s="264"/>
    </row>
    <row r="406" spans="1:12" s="37" customFormat="1" ht="13.5">
      <c r="A406" s="291"/>
      <c r="B406" s="285"/>
      <c r="C406" s="285"/>
      <c r="D406" s="79" t="str">
        <f>Data!$B$5</f>
        <v>20</v>
      </c>
      <c r="E406" s="78">
        <f>Data!$D$5</f>
        <v>1990</v>
      </c>
      <c r="F406" s="180"/>
      <c r="G406" s="285"/>
      <c r="H406" s="180"/>
      <c r="I406" s="78">
        <f>J399*E406</f>
        <v>399.25834312433574</v>
      </c>
      <c r="J406" s="208"/>
      <c r="K406" s="208"/>
      <c r="L406" s="264"/>
    </row>
    <row r="407" spans="1:12" s="37" customFormat="1" ht="13.5">
      <c r="A407" s="291"/>
      <c r="B407" s="285"/>
      <c r="C407" s="285"/>
      <c r="D407" s="79" t="str">
        <f>Data!$B$6</f>
        <v>30</v>
      </c>
      <c r="E407" s="78">
        <f>Data!$D$6</f>
        <v>1910</v>
      </c>
      <c r="F407" s="180"/>
      <c r="G407" s="285"/>
      <c r="H407" s="180"/>
      <c r="I407" s="78">
        <f>J399*E407</f>
        <v>383.207756466071</v>
      </c>
      <c r="J407" s="208"/>
      <c r="K407" s="208"/>
      <c r="L407" s="264"/>
    </row>
    <row r="408" spans="1:12" s="37" customFormat="1" ht="13.5">
      <c r="A408" s="291"/>
      <c r="B408" s="285"/>
      <c r="C408" s="285"/>
      <c r="D408" s="79" t="str">
        <f>Data!$B$7</f>
        <v>40</v>
      </c>
      <c r="E408" s="78">
        <f>Data!$D$7</f>
        <v>1810</v>
      </c>
      <c r="F408" s="180"/>
      <c r="G408" s="285"/>
      <c r="H408" s="180"/>
      <c r="I408" s="78">
        <f>J399*E408</f>
        <v>363.14452314324006</v>
      </c>
      <c r="J408" s="208"/>
      <c r="K408" s="208"/>
      <c r="L408" s="264"/>
    </row>
    <row r="409" spans="1:12" s="37" customFormat="1" ht="13.5">
      <c r="A409" s="291"/>
      <c r="B409" s="285"/>
      <c r="C409" s="285"/>
      <c r="D409" s="79" t="str">
        <f>Data!$B$8</f>
        <v>50</v>
      </c>
      <c r="E409" s="78">
        <f>Data!$D$8</f>
        <v>1710</v>
      </c>
      <c r="F409" s="180"/>
      <c r="G409" s="285"/>
      <c r="H409" s="180"/>
      <c r="I409" s="78">
        <f>J399*E409</f>
        <v>343.0812898204091</v>
      </c>
      <c r="J409" s="208"/>
      <c r="K409" s="208"/>
      <c r="L409" s="264"/>
    </row>
    <row r="410" spans="1:12" s="37" customFormat="1" ht="13.5">
      <c r="A410" s="291"/>
      <c r="B410" s="285"/>
      <c r="C410" s="285"/>
      <c r="D410" s="79" t="str">
        <f>Data!$B$9</f>
        <v>100</v>
      </c>
      <c r="E410" s="78">
        <f>Data!$D$9</f>
        <v>7900</v>
      </c>
      <c r="F410" s="180"/>
      <c r="G410" s="285"/>
      <c r="H410" s="180"/>
      <c r="I410" s="126">
        <f>J399*E410</f>
        <v>1584.9954325036445</v>
      </c>
      <c r="J410" s="208"/>
      <c r="K410" s="208"/>
      <c r="L410" s="264"/>
    </row>
    <row r="411" spans="1:12" s="37" customFormat="1" ht="15" thickBot="1">
      <c r="A411" s="292"/>
      <c r="B411" s="286"/>
      <c r="C411" s="286"/>
      <c r="D411" s="135" t="str">
        <f>Data!$B$10</f>
        <v>370</v>
      </c>
      <c r="E411" s="81">
        <f>Data!$D$10</f>
        <v>20300</v>
      </c>
      <c r="F411" s="181"/>
      <c r="G411" s="286"/>
      <c r="H411" s="181"/>
      <c r="I411" s="81">
        <f>J269*E411</f>
        <v>10402.902649943906</v>
      </c>
      <c r="J411" s="219"/>
      <c r="K411" s="219"/>
      <c r="L411" s="264"/>
    </row>
    <row r="412" spans="1:12" ht="15.75" thickTop="1">
      <c r="A412" s="268">
        <v>16</v>
      </c>
      <c r="B412" s="108">
        <v>1</v>
      </c>
      <c r="C412" s="108">
        <v>229</v>
      </c>
      <c r="D412" s="109" t="str">
        <f>Data!$B$4</f>
        <v>10</v>
      </c>
      <c r="E412" s="110">
        <f>Data!$D$4</f>
        <v>2080</v>
      </c>
      <c r="F412" s="110">
        <f>SUM(E412)</f>
        <v>2080</v>
      </c>
      <c r="G412" s="108">
        <v>31.8</v>
      </c>
      <c r="H412" s="108">
        <f>G412*C412</f>
        <v>7282.2</v>
      </c>
      <c r="I412" s="96">
        <f>J405*E412</f>
        <v>763.0466318512711</v>
      </c>
      <c r="J412" s="105">
        <f>I412/(F412+H412)</f>
        <v>0.08150291938340037</v>
      </c>
      <c r="K412" s="199">
        <f>(J433*Data!E9+J405*Data!D10)/Data!E10</f>
        <v>0.3376160988991123</v>
      </c>
      <c r="L412" s="11"/>
    </row>
    <row r="413" spans="1:12" ht="15">
      <c r="A413" s="269"/>
      <c r="B413" s="271">
        <v>2</v>
      </c>
      <c r="C413" s="271">
        <v>31</v>
      </c>
      <c r="D413" s="111" t="str">
        <f>Data!$B$4</f>
        <v>10</v>
      </c>
      <c r="E413" s="110">
        <f>Data!$D$4</f>
        <v>2080</v>
      </c>
      <c r="F413" s="272">
        <f>SUM(E413:E414)</f>
        <v>4070</v>
      </c>
      <c r="G413" s="274">
        <v>23.22</v>
      </c>
      <c r="H413" s="274">
        <f>G413*C413</f>
        <v>719.8199999999999</v>
      </c>
      <c r="I413" s="96">
        <f>J412*E413</f>
        <v>169.52607231747277</v>
      </c>
      <c r="J413" s="282">
        <f>SUM(I413:I414)/(F413+H413)</f>
        <v>0.18780585979587688</v>
      </c>
      <c r="K413" s="204"/>
      <c r="L413" s="11"/>
    </row>
    <row r="414" spans="1:12" ht="15">
      <c r="A414" s="269"/>
      <c r="B414" s="271"/>
      <c r="C414" s="271"/>
      <c r="D414" s="111" t="str">
        <f>Data!$B$5</f>
        <v>20</v>
      </c>
      <c r="E414" s="112">
        <f>Data!$D$5</f>
        <v>1990</v>
      </c>
      <c r="F414" s="273"/>
      <c r="G414" s="278"/>
      <c r="H414" s="278"/>
      <c r="I414" s="96">
        <f>J405*E414</f>
        <v>730.0301910500142</v>
      </c>
      <c r="J414" s="282"/>
      <c r="K414" s="204"/>
      <c r="L414" s="11"/>
    </row>
    <row r="415" spans="1:12" ht="15">
      <c r="A415" s="269"/>
      <c r="B415" s="271">
        <v>3</v>
      </c>
      <c r="C415" s="271">
        <v>15</v>
      </c>
      <c r="D415" s="111" t="str">
        <f>Data!$B$4</f>
        <v>10</v>
      </c>
      <c r="E415" s="110">
        <f>Data!$D$4</f>
        <v>2080</v>
      </c>
      <c r="F415" s="272">
        <f>SUM(E415:E417)</f>
        <v>5980</v>
      </c>
      <c r="G415" s="274">
        <v>17.9</v>
      </c>
      <c r="H415" s="274">
        <f>G415*C415</f>
        <v>268.5</v>
      </c>
      <c r="I415" s="96">
        <f>J413*E415</f>
        <v>390.6361883754239</v>
      </c>
      <c r="J415" s="282">
        <f>SUM(I415:I417)/(F415+H415)</f>
        <v>0.23446460639198818</v>
      </c>
      <c r="K415" s="204"/>
      <c r="L415" s="11"/>
    </row>
    <row r="416" spans="1:12" ht="15">
      <c r="A416" s="269"/>
      <c r="B416" s="271"/>
      <c r="C416" s="271"/>
      <c r="D416" s="111" t="str">
        <f>Data!$B$5</f>
        <v>20</v>
      </c>
      <c r="E416" s="112">
        <f>Data!$D$5</f>
        <v>1990</v>
      </c>
      <c r="F416" s="277"/>
      <c r="G416" s="275"/>
      <c r="H416" s="275"/>
      <c r="I416" s="96">
        <f>J413*E416</f>
        <v>373.733660993795</v>
      </c>
      <c r="J416" s="282"/>
      <c r="K416" s="204"/>
      <c r="L416" s="11"/>
    </row>
    <row r="417" spans="1:12" ht="15">
      <c r="A417" s="269"/>
      <c r="B417" s="271"/>
      <c r="C417" s="271"/>
      <c r="D417" s="111" t="str">
        <f>Data!$B$6</f>
        <v>30</v>
      </c>
      <c r="E417" s="112">
        <f>Data!$D$6</f>
        <v>1910</v>
      </c>
      <c r="F417" s="273"/>
      <c r="G417" s="278"/>
      <c r="H417" s="278"/>
      <c r="I417" s="96">
        <f>J405*E417</f>
        <v>700.6822436711192</v>
      </c>
      <c r="J417" s="282"/>
      <c r="K417" s="204"/>
      <c r="L417" s="11"/>
    </row>
    <row r="418" spans="1:12" ht="15">
      <c r="A418" s="269"/>
      <c r="B418" s="271">
        <v>4</v>
      </c>
      <c r="C418" s="271">
        <v>16</v>
      </c>
      <c r="D418" s="111" t="str">
        <f>Data!$B$4</f>
        <v>10</v>
      </c>
      <c r="E418" s="110">
        <f>Data!$D$4</f>
        <v>2080</v>
      </c>
      <c r="F418" s="272">
        <f>SUM(E418:E421)</f>
        <v>7790</v>
      </c>
      <c r="G418" s="274">
        <v>12.5</v>
      </c>
      <c r="H418" s="274">
        <f>G418*C418</f>
        <v>200</v>
      </c>
      <c r="I418" s="96">
        <f>J415*E418</f>
        <v>487.6863812953354</v>
      </c>
      <c r="J418" s="282">
        <f>SUM(I418:I421)/(F418+H418)</f>
        <v>0.25858518844450434</v>
      </c>
      <c r="K418" s="204"/>
      <c r="L418" s="11"/>
    </row>
    <row r="419" spans="1:12" ht="15">
      <c r="A419" s="269"/>
      <c r="B419" s="271"/>
      <c r="C419" s="271"/>
      <c r="D419" s="111" t="str">
        <f>Data!$B$5</f>
        <v>20</v>
      </c>
      <c r="E419" s="112">
        <f>Data!$D$5</f>
        <v>1990</v>
      </c>
      <c r="F419" s="277"/>
      <c r="G419" s="275"/>
      <c r="H419" s="275"/>
      <c r="I419" s="96">
        <f>J415*E419</f>
        <v>466.5845667200565</v>
      </c>
      <c r="J419" s="282"/>
      <c r="K419" s="204"/>
      <c r="L419" s="11"/>
    </row>
    <row r="420" spans="1:12" ht="15">
      <c r="A420" s="269"/>
      <c r="B420" s="271"/>
      <c r="C420" s="271"/>
      <c r="D420" s="111" t="str">
        <f>Data!$B$6</f>
        <v>30</v>
      </c>
      <c r="E420" s="112">
        <f>Data!$D$6</f>
        <v>1910</v>
      </c>
      <c r="F420" s="277"/>
      <c r="G420" s="275"/>
      <c r="H420" s="275"/>
      <c r="I420" s="96">
        <f>J415*E420</f>
        <v>447.82739820869745</v>
      </c>
      <c r="J420" s="282"/>
      <c r="K420" s="204"/>
      <c r="L420" s="11"/>
    </row>
    <row r="421" spans="1:12" ht="15">
      <c r="A421" s="269"/>
      <c r="B421" s="271"/>
      <c r="C421" s="271"/>
      <c r="D421" s="111" t="str">
        <f>Data!$B$7</f>
        <v>40</v>
      </c>
      <c r="E421" s="112">
        <f>Data!$D$7</f>
        <v>1810</v>
      </c>
      <c r="F421" s="273"/>
      <c r="G421" s="278"/>
      <c r="H421" s="278"/>
      <c r="I421" s="96">
        <f>J405*E421</f>
        <v>663.9973094475004</v>
      </c>
      <c r="J421" s="282"/>
      <c r="K421" s="204"/>
      <c r="L421" s="11"/>
    </row>
    <row r="422" spans="1:12" ht="15">
      <c r="A422" s="269"/>
      <c r="B422" s="271">
        <v>5</v>
      </c>
      <c r="C422" s="271">
        <v>45</v>
      </c>
      <c r="D422" s="111" t="str">
        <f>Data!$B$4</f>
        <v>10</v>
      </c>
      <c r="E422" s="110">
        <f>Data!$D$4</f>
        <v>2080</v>
      </c>
      <c r="F422" s="272">
        <f>SUM(E422:E426)</f>
        <v>9500</v>
      </c>
      <c r="G422" s="274">
        <v>12.62</v>
      </c>
      <c r="H422" s="272">
        <f>G422*C422</f>
        <v>567.9</v>
      </c>
      <c r="I422" s="96">
        <f>J418*E422</f>
        <v>537.857191964569</v>
      </c>
      <c r="J422" s="282">
        <f>SUM(I422:I426)/(F422+H422)</f>
        <v>0.2623874882752679</v>
      </c>
      <c r="K422" s="204"/>
      <c r="L422" s="11"/>
    </row>
    <row r="423" spans="1:12" ht="15">
      <c r="A423" s="269"/>
      <c r="B423" s="271"/>
      <c r="C423" s="271"/>
      <c r="D423" s="111" t="str">
        <f>Data!$B$5</f>
        <v>20</v>
      </c>
      <c r="E423" s="112">
        <f>Data!$D$5</f>
        <v>1990</v>
      </c>
      <c r="F423" s="277"/>
      <c r="G423" s="275"/>
      <c r="H423" s="277"/>
      <c r="I423" s="96">
        <f>J418*E423</f>
        <v>514.5845250045636</v>
      </c>
      <c r="J423" s="282"/>
      <c r="K423" s="204"/>
      <c r="L423" s="11"/>
    </row>
    <row r="424" spans="1:12" ht="15">
      <c r="A424" s="269"/>
      <c r="B424" s="271"/>
      <c r="C424" s="271"/>
      <c r="D424" s="111" t="str">
        <f>Data!$B$6</f>
        <v>30</v>
      </c>
      <c r="E424" s="112">
        <f>Data!$D$6</f>
        <v>1910</v>
      </c>
      <c r="F424" s="277"/>
      <c r="G424" s="275"/>
      <c r="H424" s="277"/>
      <c r="I424" s="96">
        <f>J418*E424</f>
        <v>493.89770992900327</v>
      </c>
      <c r="J424" s="282"/>
      <c r="K424" s="204"/>
      <c r="L424" s="11"/>
    </row>
    <row r="425" spans="1:12" ht="15">
      <c r="A425" s="269"/>
      <c r="B425" s="271"/>
      <c r="C425" s="271"/>
      <c r="D425" s="111" t="str">
        <f>Data!$B$7</f>
        <v>40</v>
      </c>
      <c r="E425" s="112">
        <f>Data!$D$7</f>
        <v>1810</v>
      </c>
      <c r="F425" s="277"/>
      <c r="G425" s="275"/>
      <c r="H425" s="277"/>
      <c r="I425" s="96">
        <f>J418*E425</f>
        <v>468.03919108455284</v>
      </c>
      <c r="J425" s="282"/>
      <c r="K425" s="204"/>
      <c r="L425" s="11"/>
    </row>
    <row r="426" spans="1:12" ht="15">
      <c r="A426" s="269"/>
      <c r="B426" s="271"/>
      <c r="C426" s="271"/>
      <c r="D426" s="111" t="str">
        <f>Data!$B$8</f>
        <v>50</v>
      </c>
      <c r="E426" s="112">
        <f>Data!$D$8</f>
        <v>1710</v>
      </c>
      <c r="F426" s="273"/>
      <c r="G426" s="278"/>
      <c r="H426" s="273"/>
      <c r="I426" s="96">
        <f>J405*E426</f>
        <v>627.3123752238815</v>
      </c>
      <c r="J426" s="282"/>
      <c r="K426" s="204"/>
      <c r="L426" s="11"/>
    </row>
    <row r="427" spans="1:12" ht="15">
      <c r="A427" s="269"/>
      <c r="B427" s="271">
        <v>6</v>
      </c>
      <c r="C427" s="271">
        <v>15</v>
      </c>
      <c r="D427" s="111" t="str">
        <f>Data!$B$4</f>
        <v>10</v>
      </c>
      <c r="E427" s="110">
        <f>Data!$D$4</f>
        <v>2080</v>
      </c>
      <c r="F427" s="272">
        <f>SUM(E427:E432)</f>
        <v>17400</v>
      </c>
      <c r="G427" s="274">
        <v>12.4</v>
      </c>
      <c r="H427" s="274">
        <f>G427*C427</f>
        <v>186</v>
      </c>
      <c r="I427" s="96">
        <f>J422*E427</f>
        <v>545.7659756125573</v>
      </c>
      <c r="J427" s="282">
        <f>SUM(I427:I432)/(F427+H427)</f>
        <v>0.3065387775662988</v>
      </c>
      <c r="K427" s="204"/>
      <c r="L427" s="11"/>
    </row>
    <row r="428" spans="1:12" ht="15">
      <c r="A428" s="269"/>
      <c r="B428" s="271"/>
      <c r="C428" s="271"/>
      <c r="D428" s="111" t="str">
        <f>Data!$B$5</f>
        <v>20</v>
      </c>
      <c r="E428" s="112">
        <f>Data!$D$5</f>
        <v>1990</v>
      </c>
      <c r="F428" s="277"/>
      <c r="G428" s="275"/>
      <c r="H428" s="275"/>
      <c r="I428" s="96">
        <f>J422*E428</f>
        <v>522.1511016677831</v>
      </c>
      <c r="J428" s="282"/>
      <c r="K428" s="204"/>
      <c r="L428" s="11"/>
    </row>
    <row r="429" spans="1:12" ht="15">
      <c r="A429" s="269"/>
      <c r="B429" s="271"/>
      <c r="C429" s="271"/>
      <c r="D429" s="111" t="str">
        <f>Data!$B$6</f>
        <v>30</v>
      </c>
      <c r="E429" s="112">
        <f>Data!$D$6</f>
        <v>1910</v>
      </c>
      <c r="F429" s="277"/>
      <c r="G429" s="275"/>
      <c r="H429" s="275"/>
      <c r="I429" s="96">
        <f>J422*E429</f>
        <v>501.1601026057617</v>
      </c>
      <c r="J429" s="282"/>
      <c r="K429" s="204"/>
      <c r="L429" s="11"/>
    </row>
    <row r="430" spans="1:12" ht="15">
      <c r="A430" s="269"/>
      <c r="B430" s="271"/>
      <c r="C430" s="271"/>
      <c r="D430" s="111" t="str">
        <f>Data!$B$7</f>
        <v>40</v>
      </c>
      <c r="E430" s="112">
        <f>Data!$D$7</f>
        <v>1810</v>
      </c>
      <c r="F430" s="277"/>
      <c r="G430" s="275"/>
      <c r="H430" s="275"/>
      <c r="I430" s="96">
        <f>J422*E430</f>
        <v>474.92135377823496</v>
      </c>
      <c r="J430" s="282"/>
      <c r="K430" s="204"/>
      <c r="L430" s="11"/>
    </row>
    <row r="431" spans="1:12" ht="15">
      <c r="A431" s="269"/>
      <c r="B431" s="271"/>
      <c r="C431" s="271"/>
      <c r="D431" s="111" t="str">
        <f>Data!$B$8</f>
        <v>50</v>
      </c>
      <c r="E431" s="112">
        <f>Data!$D$8</f>
        <v>1710</v>
      </c>
      <c r="F431" s="277"/>
      <c r="G431" s="275"/>
      <c r="H431" s="275"/>
      <c r="I431" s="96">
        <f>J422*E431</f>
        <v>448.68260495070814</v>
      </c>
      <c r="J431" s="282"/>
      <c r="K431" s="204"/>
      <c r="L431" s="11"/>
    </row>
    <row r="432" spans="1:12" ht="15">
      <c r="A432" s="269"/>
      <c r="B432" s="271"/>
      <c r="C432" s="271"/>
      <c r="D432" s="111" t="str">
        <f>Data!$B$9</f>
        <v>100</v>
      </c>
      <c r="E432" s="112">
        <f>Data!$D$9</f>
        <v>7900</v>
      </c>
      <c r="F432" s="273"/>
      <c r="G432" s="278"/>
      <c r="H432" s="278"/>
      <c r="I432" s="96">
        <f>J405*E432</f>
        <v>2898.1098036658855</v>
      </c>
      <c r="J432" s="282"/>
      <c r="K432" s="204"/>
      <c r="L432" s="11"/>
    </row>
    <row r="433" spans="1:12" ht="15">
      <c r="A433" s="269"/>
      <c r="B433" s="271" t="s">
        <v>18</v>
      </c>
      <c r="C433" s="271">
        <v>14</v>
      </c>
      <c r="D433" s="111" t="str">
        <f>Data!$B$4</f>
        <v>10</v>
      </c>
      <c r="E433" s="110">
        <f>Data!$D$4</f>
        <v>2080</v>
      </c>
      <c r="F433" s="272">
        <f>SUM(E433:E438)</f>
        <v>17400</v>
      </c>
      <c r="G433" s="274">
        <v>12.4</v>
      </c>
      <c r="H433" s="274">
        <f>G433*C433</f>
        <v>173.6</v>
      </c>
      <c r="I433" s="96">
        <f>J427*E433</f>
        <v>637.6006573379016</v>
      </c>
      <c r="J433" s="282">
        <f>SUM(I433:I438)/(F433+H433)</f>
        <v>0.3035106483391906</v>
      </c>
      <c r="K433" s="204"/>
      <c r="L433" s="11"/>
    </row>
    <row r="434" spans="1:12" ht="15">
      <c r="A434" s="269"/>
      <c r="B434" s="271"/>
      <c r="C434" s="271"/>
      <c r="D434" s="111" t="str">
        <f>Data!$B$5</f>
        <v>20</v>
      </c>
      <c r="E434" s="112">
        <f>Data!$D$5</f>
        <v>1990</v>
      </c>
      <c r="F434" s="277"/>
      <c r="G434" s="275"/>
      <c r="H434" s="275"/>
      <c r="I434" s="96">
        <f>J427*E434</f>
        <v>610.0121673569347</v>
      </c>
      <c r="J434" s="282"/>
      <c r="K434" s="204"/>
      <c r="L434" s="11"/>
    </row>
    <row r="435" spans="1:12" ht="15">
      <c r="A435" s="269"/>
      <c r="B435" s="271"/>
      <c r="C435" s="271"/>
      <c r="D435" s="111" t="str">
        <f>Data!$B$6</f>
        <v>30</v>
      </c>
      <c r="E435" s="112">
        <f>Data!$D$6</f>
        <v>1910</v>
      </c>
      <c r="F435" s="277"/>
      <c r="G435" s="275"/>
      <c r="H435" s="275"/>
      <c r="I435" s="96">
        <f>J427*E435</f>
        <v>585.4890651516307</v>
      </c>
      <c r="J435" s="282"/>
      <c r="K435" s="204"/>
      <c r="L435" s="11"/>
    </row>
    <row r="436" spans="1:12" ht="15">
      <c r="A436" s="269"/>
      <c r="B436" s="271"/>
      <c r="C436" s="271"/>
      <c r="D436" s="111" t="str">
        <f>Data!$B$7</f>
        <v>40</v>
      </c>
      <c r="E436" s="112">
        <f>Data!$D$7</f>
        <v>1810</v>
      </c>
      <c r="F436" s="277"/>
      <c r="G436" s="275"/>
      <c r="H436" s="275"/>
      <c r="I436" s="96">
        <f>J427*E436</f>
        <v>554.8351873950008</v>
      </c>
      <c r="J436" s="282"/>
      <c r="K436" s="204"/>
      <c r="L436" s="11"/>
    </row>
    <row r="437" spans="1:12" ht="15">
      <c r="A437" s="269"/>
      <c r="B437" s="271"/>
      <c r="C437" s="271"/>
      <c r="D437" s="111" t="str">
        <f>Data!$B$8</f>
        <v>50</v>
      </c>
      <c r="E437" s="112">
        <f>Data!$D$8</f>
        <v>1710</v>
      </c>
      <c r="F437" s="277"/>
      <c r="G437" s="275"/>
      <c r="H437" s="275"/>
      <c r="I437" s="96">
        <f>J427*E437</f>
        <v>524.181309638371</v>
      </c>
      <c r="J437" s="282"/>
      <c r="K437" s="204"/>
      <c r="L437" s="11"/>
    </row>
    <row r="438" spans="1:12" ht="15.75" thickBot="1">
      <c r="A438" s="270"/>
      <c r="B438" s="279"/>
      <c r="C438" s="279"/>
      <c r="D438" s="113" t="str">
        <f>Data!$B$9</f>
        <v>100</v>
      </c>
      <c r="E438" s="114">
        <f>Data!$D$9</f>
        <v>7900</v>
      </c>
      <c r="F438" s="280"/>
      <c r="G438" s="276"/>
      <c r="H438" s="276"/>
      <c r="I438" s="97">
        <f>J427*E438</f>
        <v>2421.6563427737606</v>
      </c>
      <c r="J438" s="283"/>
      <c r="K438" s="205"/>
      <c r="L438" s="11"/>
    </row>
    <row r="439" spans="1:12" ht="15.75" thickTop="1">
      <c r="A439" s="265">
        <v>17</v>
      </c>
      <c r="B439" s="129">
        <v>1</v>
      </c>
      <c r="C439" s="129">
        <v>229</v>
      </c>
      <c r="D439" s="120" t="str">
        <f>Data!$B$4</f>
        <v>10</v>
      </c>
      <c r="E439" s="121">
        <f>Data!$D$4</f>
        <v>2080</v>
      </c>
      <c r="F439" s="130">
        <f>SUM(E439)</f>
        <v>2080</v>
      </c>
      <c r="G439" s="129">
        <v>31.8</v>
      </c>
      <c r="H439" s="129">
        <f>G439*C439</f>
        <v>7282.2</v>
      </c>
      <c r="I439" s="82">
        <f>J433*E439</f>
        <v>631.3021485455165</v>
      </c>
      <c r="J439" s="80">
        <f>I439/(F439+H439)</f>
        <v>0.067430961584405</v>
      </c>
      <c r="K439" s="207">
        <f>(J460*Data!E9+J405*Data!D10)/Data!E10</f>
        <v>0.31343014674717756</v>
      </c>
      <c r="L439" s="11"/>
    </row>
    <row r="440" spans="1:12" ht="15">
      <c r="A440" s="266"/>
      <c r="B440" s="262">
        <v>2</v>
      </c>
      <c r="C440" s="262">
        <v>31</v>
      </c>
      <c r="D440" s="124" t="str">
        <f>Data!$B$4</f>
        <v>10</v>
      </c>
      <c r="E440" s="130">
        <f>Data!$D$4</f>
        <v>2080</v>
      </c>
      <c r="F440" s="254">
        <f>SUM(E440:E441)</f>
        <v>4070</v>
      </c>
      <c r="G440" s="258">
        <v>23.22</v>
      </c>
      <c r="H440" s="258">
        <f>G440*C440</f>
        <v>719.8199999999999</v>
      </c>
      <c r="I440" s="78">
        <f>J439*E440</f>
        <v>140.25640009556238</v>
      </c>
      <c r="J440" s="207">
        <f>SUM(I440:I441)/(F440+H440)</f>
        <v>0.15538007488601907</v>
      </c>
      <c r="K440" s="208"/>
      <c r="L440" s="11"/>
    </row>
    <row r="441" spans="1:12" ht="15">
      <c r="A441" s="266"/>
      <c r="B441" s="262"/>
      <c r="C441" s="262"/>
      <c r="D441" s="124" t="str">
        <f>Data!$B$5</f>
        <v>20</v>
      </c>
      <c r="E441" s="125">
        <f>Data!$D$5</f>
        <v>1990</v>
      </c>
      <c r="F441" s="263"/>
      <c r="G441" s="261"/>
      <c r="H441" s="261"/>
      <c r="I441" s="78">
        <f>J433*E441</f>
        <v>603.9861901949894</v>
      </c>
      <c r="J441" s="209"/>
      <c r="K441" s="208"/>
      <c r="L441" s="11"/>
    </row>
    <row r="442" spans="1:12" ht="15">
      <c r="A442" s="266"/>
      <c r="B442" s="262">
        <v>3</v>
      </c>
      <c r="C442" s="262">
        <v>15</v>
      </c>
      <c r="D442" s="124" t="str">
        <f>Data!$B$4</f>
        <v>10</v>
      </c>
      <c r="E442" s="130">
        <f>Data!$D$4</f>
        <v>2080</v>
      </c>
      <c r="F442" s="254">
        <f>SUM(E442:E444)</f>
        <v>5980</v>
      </c>
      <c r="G442" s="258">
        <v>17.9</v>
      </c>
      <c r="H442" s="258">
        <f>G442*C442</f>
        <v>268.5</v>
      </c>
      <c r="I442" s="78">
        <f>J440*E442</f>
        <v>323.19055576291964</v>
      </c>
      <c r="J442" s="207">
        <f>SUM(I442:I444)/(F442+H442)</f>
        <v>0.19398291479778376</v>
      </c>
      <c r="K442" s="208"/>
      <c r="L442" s="11"/>
    </row>
    <row r="443" spans="1:12" ht="15">
      <c r="A443" s="266"/>
      <c r="B443" s="262"/>
      <c r="C443" s="262"/>
      <c r="D443" s="124" t="str">
        <f>Data!$B$5</f>
        <v>20</v>
      </c>
      <c r="E443" s="125">
        <f>Data!$D$5</f>
        <v>1990</v>
      </c>
      <c r="F443" s="255"/>
      <c r="G443" s="259"/>
      <c r="H443" s="259"/>
      <c r="I443" s="78">
        <f>J440*E443</f>
        <v>309.20634902317795</v>
      </c>
      <c r="J443" s="208"/>
      <c r="K443" s="208"/>
      <c r="L443" s="11"/>
    </row>
    <row r="444" spans="1:12" ht="15">
      <c r="A444" s="266"/>
      <c r="B444" s="262"/>
      <c r="C444" s="262"/>
      <c r="D444" s="124" t="str">
        <f>Data!$B$6</f>
        <v>30</v>
      </c>
      <c r="E444" s="125">
        <f>Data!$D$6</f>
        <v>1910</v>
      </c>
      <c r="F444" s="263"/>
      <c r="G444" s="261"/>
      <c r="H444" s="261"/>
      <c r="I444" s="78">
        <f>J433*E444</f>
        <v>579.7053383278541</v>
      </c>
      <c r="J444" s="209"/>
      <c r="K444" s="208"/>
      <c r="L444" s="11"/>
    </row>
    <row r="445" spans="1:12" ht="15">
      <c r="A445" s="266"/>
      <c r="B445" s="262">
        <v>4</v>
      </c>
      <c r="C445" s="262">
        <v>16</v>
      </c>
      <c r="D445" s="124" t="str">
        <f>Data!$B$4</f>
        <v>10</v>
      </c>
      <c r="E445" s="130">
        <f>Data!$D$4</f>
        <v>2080</v>
      </c>
      <c r="F445" s="254">
        <f>SUM(E445:E448)</f>
        <v>7790</v>
      </c>
      <c r="G445" s="258">
        <v>12.5</v>
      </c>
      <c r="H445" s="258">
        <f>G445*C445</f>
        <v>200</v>
      </c>
      <c r="I445" s="78">
        <f>J442*E445</f>
        <v>403.48446277939024</v>
      </c>
      <c r="J445" s="207">
        <f>SUM(I445:I448)/(F445+H445)</f>
        <v>0.2139389366689214</v>
      </c>
      <c r="K445" s="208"/>
      <c r="L445" s="11"/>
    </row>
    <row r="446" spans="1:12" ht="15">
      <c r="A446" s="266"/>
      <c r="B446" s="262"/>
      <c r="C446" s="262"/>
      <c r="D446" s="124" t="str">
        <f>Data!$B$5</f>
        <v>20</v>
      </c>
      <c r="E446" s="125">
        <f>Data!$D$5</f>
        <v>1990</v>
      </c>
      <c r="F446" s="255"/>
      <c r="G446" s="259"/>
      <c r="H446" s="259"/>
      <c r="I446" s="78">
        <f>J442*E446</f>
        <v>386.0260004475897</v>
      </c>
      <c r="J446" s="208"/>
      <c r="K446" s="208"/>
      <c r="L446" s="11"/>
    </row>
    <row r="447" spans="1:12" ht="15">
      <c r="A447" s="266"/>
      <c r="B447" s="262"/>
      <c r="C447" s="262"/>
      <c r="D447" s="124" t="str">
        <f>Data!$B$6</f>
        <v>30</v>
      </c>
      <c r="E447" s="125">
        <f>Data!$D$6</f>
        <v>1910</v>
      </c>
      <c r="F447" s="255"/>
      <c r="G447" s="259"/>
      <c r="H447" s="259"/>
      <c r="I447" s="78">
        <f>J442*E447</f>
        <v>370.507367263767</v>
      </c>
      <c r="J447" s="208"/>
      <c r="K447" s="208"/>
      <c r="L447" s="11"/>
    </row>
    <row r="448" spans="1:12" ht="15">
      <c r="A448" s="266"/>
      <c r="B448" s="262"/>
      <c r="C448" s="262"/>
      <c r="D448" s="124" t="str">
        <f>Data!$B$7</f>
        <v>40</v>
      </c>
      <c r="E448" s="125">
        <f>Data!$D$7</f>
        <v>1810</v>
      </c>
      <c r="F448" s="263"/>
      <c r="G448" s="261"/>
      <c r="H448" s="261"/>
      <c r="I448" s="78">
        <f>J433*E448</f>
        <v>549.354273493935</v>
      </c>
      <c r="J448" s="209"/>
      <c r="K448" s="208"/>
      <c r="L448" s="11"/>
    </row>
    <row r="449" spans="1:12" ht="15">
      <c r="A449" s="266"/>
      <c r="B449" s="262">
        <v>5</v>
      </c>
      <c r="C449" s="262">
        <v>45</v>
      </c>
      <c r="D449" s="124" t="str">
        <f>Data!$B$4</f>
        <v>10</v>
      </c>
      <c r="E449" s="130">
        <f>Data!$D$4</f>
        <v>2080</v>
      </c>
      <c r="F449" s="254">
        <f>SUM(E449:E453)</f>
        <v>9500</v>
      </c>
      <c r="G449" s="258">
        <v>12.62</v>
      </c>
      <c r="H449" s="254">
        <f>G449*C449</f>
        <v>567.9</v>
      </c>
      <c r="I449" s="78">
        <f>J445*E449</f>
        <v>444.99298827135647</v>
      </c>
      <c r="J449" s="207">
        <f>SUM(I449:I453)/(F449+H449)</f>
        <v>0.21708474709829392</v>
      </c>
      <c r="K449" s="208"/>
      <c r="L449" s="11"/>
    </row>
    <row r="450" spans="1:12" ht="15">
      <c r="A450" s="266"/>
      <c r="B450" s="262"/>
      <c r="C450" s="262"/>
      <c r="D450" s="124" t="str">
        <f>Data!$B$5</f>
        <v>20</v>
      </c>
      <c r="E450" s="125">
        <f>Data!$D$5</f>
        <v>1990</v>
      </c>
      <c r="F450" s="255"/>
      <c r="G450" s="259"/>
      <c r="H450" s="255"/>
      <c r="I450" s="78">
        <f>J445*E450</f>
        <v>425.7384839711536</v>
      </c>
      <c r="J450" s="208"/>
      <c r="K450" s="208"/>
      <c r="L450" s="11"/>
    </row>
    <row r="451" spans="1:12" ht="15">
      <c r="A451" s="266"/>
      <c r="B451" s="262"/>
      <c r="C451" s="262"/>
      <c r="D451" s="124" t="str">
        <f>Data!$B$6</f>
        <v>30</v>
      </c>
      <c r="E451" s="125">
        <f>Data!$D$6</f>
        <v>1910</v>
      </c>
      <c r="F451" s="255"/>
      <c r="G451" s="259"/>
      <c r="H451" s="255"/>
      <c r="I451" s="78">
        <f>J445*E451</f>
        <v>408.62336903763986</v>
      </c>
      <c r="J451" s="208"/>
      <c r="K451" s="208"/>
      <c r="L451" s="11"/>
    </row>
    <row r="452" spans="1:12" ht="15">
      <c r="A452" s="266"/>
      <c r="B452" s="262"/>
      <c r="C452" s="262"/>
      <c r="D452" s="124" t="str">
        <f>Data!$B$7</f>
        <v>40</v>
      </c>
      <c r="E452" s="125">
        <f>Data!$D$7</f>
        <v>1810</v>
      </c>
      <c r="F452" s="255"/>
      <c r="G452" s="259"/>
      <c r="H452" s="255"/>
      <c r="I452" s="78">
        <f>J445*E452</f>
        <v>387.2294753707477</v>
      </c>
      <c r="J452" s="208"/>
      <c r="K452" s="208"/>
      <c r="L452" s="11"/>
    </row>
    <row r="453" spans="1:12" ht="15">
      <c r="A453" s="266"/>
      <c r="B453" s="262"/>
      <c r="C453" s="262"/>
      <c r="D453" s="124" t="str">
        <f>Data!$B$8</f>
        <v>50</v>
      </c>
      <c r="E453" s="125">
        <f>Data!$D$8</f>
        <v>1710</v>
      </c>
      <c r="F453" s="263"/>
      <c r="G453" s="261"/>
      <c r="H453" s="263"/>
      <c r="I453" s="78">
        <f>J433*E453</f>
        <v>519.003208660016</v>
      </c>
      <c r="J453" s="209"/>
      <c r="K453" s="208"/>
      <c r="L453" s="11"/>
    </row>
    <row r="454" spans="1:12" ht="15">
      <c r="A454" s="266"/>
      <c r="B454" s="262">
        <v>6</v>
      </c>
      <c r="C454" s="262">
        <v>15</v>
      </c>
      <c r="D454" s="124" t="str">
        <f>Data!$B$4</f>
        <v>10</v>
      </c>
      <c r="E454" s="130">
        <f>Data!$D$4</f>
        <v>2080</v>
      </c>
      <c r="F454" s="254">
        <f>SUM(E454:E459)</f>
        <v>17400</v>
      </c>
      <c r="G454" s="258">
        <v>12.4</v>
      </c>
      <c r="H454" s="258">
        <f>G454*C454</f>
        <v>186</v>
      </c>
      <c r="I454" s="78">
        <f>J449*E454</f>
        <v>451.53627396445137</v>
      </c>
      <c r="J454" s="207">
        <f>SUM(I454:I459)/(F454+H454)</f>
        <v>0.2536130569380984</v>
      </c>
      <c r="K454" s="208"/>
      <c r="L454" s="11"/>
    </row>
    <row r="455" spans="1:12" ht="15">
      <c r="A455" s="266"/>
      <c r="B455" s="262"/>
      <c r="C455" s="262"/>
      <c r="D455" s="124" t="str">
        <f>Data!$B$5</f>
        <v>20</v>
      </c>
      <c r="E455" s="125">
        <f>Data!$D$5</f>
        <v>1990</v>
      </c>
      <c r="F455" s="255"/>
      <c r="G455" s="259"/>
      <c r="H455" s="259"/>
      <c r="I455" s="78">
        <f>J449*E455</f>
        <v>431.9986467256049</v>
      </c>
      <c r="J455" s="208"/>
      <c r="K455" s="208"/>
      <c r="L455" s="11"/>
    </row>
    <row r="456" spans="1:12" ht="15">
      <c r="A456" s="266"/>
      <c r="B456" s="262"/>
      <c r="C456" s="262"/>
      <c r="D456" s="124" t="str">
        <f>Data!$B$6</f>
        <v>30</v>
      </c>
      <c r="E456" s="125">
        <f>Data!$D$6</f>
        <v>1910</v>
      </c>
      <c r="F456" s="255"/>
      <c r="G456" s="259"/>
      <c r="H456" s="259"/>
      <c r="I456" s="78">
        <f>J449*E456</f>
        <v>414.6318669577414</v>
      </c>
      <c r="J456" s="208"/>
      <c r="K456" s="208"/>
      <c r="L456" s="11"/>
    </row>
    <row r="457" spans="1:12" ht="15">
      <c r="A457" s="266"/>
      <c r="B457" s="262"/>
      <c r="C457" s="262"/>
      <c r="D457" s="124" t="str">
        <f>Data!$B$7</f>
        <v>40</v>
      </c>
      <c r="E457" s="125">
        <f>Data!$D$7</f>
        <v>1810</v>
      </c>
      <c r="F457" s="255"/>
      <c r="G457" s="259"/>
      <c r="H457" s="259"/>
      <c r="I457" s="78">
        <f>J449*E457</f>
        <v>392.923392247912</v>
      </c>
      <c r="J457" s="208"/>
      <c r="K457" s="208"/>
      <c r="L457" s="11"/>
    </row>
    <row r="458" spans="1:12" ht="15">
      <c r="A458" s="266"/>
      <c r="B458" s="262"/>
      <c r="C458" s="262"/>
      <c r="D458" s="124" t="str">
        <f>Data!$B$8</f>
        <v>50</v>
      </c>
      <c r="E458" s="125">
        <f>Data!$D$8</f>
        <v>1710</v>
      </c>
      <c r="F458" s="255"/>
      <c r="G458" s="259"/>
      <c r="H458" s="259"/>
      <c r="I458" s="78">
        <f>J449*E458</f>
        <v>371.2149175380826</v>
      </c>
      <c r="J458" s="208"/>
      <c r="K458" s="208"/>
      <c r="L458" s="11"/>
    </row>
    <row r="459" spans="1:12" ht="15">
      <c r="A459" s="266"/>
      <c r="B459" s="262"/>
      <c r="C459" s="262"/>
      <c r="D459" s="124" t="str">
        <f>Data!$B$9</f>
        <v>100</v>
      </c>
      <c r="E459" s="125">
        <f>Data!$D$9</f>
        <v>7900</v>
      </c>
      <c r="F459" s="263"/>
      <c r="G459" s="261"/>
      <c r="H459" s="261"/>
      <c r="I459" s="78">
        <f>J433*E459</f>
        <v>2397.734121879606</v>
      </c>
      <c r="J459" s="209"/>
      <c r="K459" s="208"/>
      <c r="L459" s="11"/>
    </row>
    <row r="460" spans="1:12" ht="15">
      <c r="A460" s="266"/>
      <c r="B460" s="262" t="s">
        <v>18</v>
      </c>
      <c r="C460" s="262">
        <v>14</v>
      </c>
      <c r="D460" s="124" t="str">
        <f>Data!$B$4</f>
        <v>10</v>
      </c>
      <c r="E460" s="130">
        <f>Data!$D$4</f>
        <v>2080</v>
      </c>
      <c r="F460" s="254">
        <f>SUM(E460:E465)</f>
        <v>17400</v>
      </c>
      <c r="G460" s="258">
        <v>12.4</v>
      </c>
      <c r="H460" s="258">
        <f>G460*C460</f>
        <v>173.6</v>
      </c>
      <c r="I460" s="78">
        <f>J454*E460</f>
        <v>527.5151584312447</v>
      </c>
      <c r="J460" s="207">
        <f>SUM(I460:I465)/(F460+H460)</f>
        <v>0.25110775200999863</v>
      </c>
      <c r="K460" s="208"/>
      <c r="L460" s="11"/>
    </row>
    <row r="461" spans="1:12" ht="15">
      <c r="A461" s="266"/>
      <c r="B461" s="262"/>
      <c r="C461" s="262"/>
      <c r="D461" s="124" t="str">
        <f>Data!$B$5</f>
        <v>20</v>
      </c>
      <c r="E461" s="125">
        <f>Data!$D$5</f>
        <v>1990</v>
      </c>
      <c r="F461" s="255"/>
      <c r="G461" s="259"/>
      <c r="H461" s="259"/>
      <c r="I461" s="78">
        <f>J454*E461</f>
        <v>504.6899833068158</v>
      </c>
      <c r="J461" s="208"/>
      <c r="K461" s="208"/>
      <c r="L461" s="11"/>
    </row>
    <row r="462" spans="1:12" ht="15">
      <c r="A462" s="266"/>
      <c r="B462" s="262"/>
      <c r="C462" s="262"/>
      <c r="D462" s="124" t="str">
        <f>Data!$B$6</f>
        <v>30</v>
      </c>
      <c r="E462" s="125">
        <f>Data!$D$6</f>
        <v>1910</v>
      </c>
      <c r="F462" s="255"/>
      <c r="G462" s="259"/>
      <c r="H462" s="259"/>
      <c r="I462" s="78">
        <f>J454*E462</f>
        <v>484.4009387517679</v>
      </c>
      <c r="J462" s="208"/>
      <c r="K462" s="208"/>
      <c r="L462" s="11"/>
    </row>
    <row r="463" spans="1:12" ht="15">
      <c r="A463" s="266"/>
      <c r="B463" s="262"/>
      <c r="C463" s="262"/>
      <c r="D463" s="124" t="str">
        <f>Data!$B$7</f>
        <v>40</v>
      </c>
      <c r="E463" s="125">
        <f>Data!$D$7</f>
        <v>1810</v>
      </c>
      <c r="F463" s="255"/>
      <c r="G463" s="259"/>
      <c r="H463" s="259"/>
      <c r="I463" s="78">
        <f>J454*E463</f>
        <v>459.03963305795804</v>
      </c>
      <c r="J463" s="208"/>
      <c r="K463" s="208"/>
      <c r="L463" s="11"/>
    </row>
    <row r="464" spans="1:12" ht="15">
      <c r="A464" s="266"/>
      <c r="B464" s="262"/>
      <c r="C464" s="262"/>
      <c r="D464" s="124" t="str">
        <f>Data!$B$8</f>
        <v>50</v>
      </c>
      <c r="E464" s="125">
        <f>Data!$D$8</f>
        <v>1710</v>
      </c>
      <c r="F464" s="255"/>
      <c r="G464" s="259"/>
      <c r="H464" s="259"/>
      <c r="I464" s="78">
        <f>J454*E464</f>
        <v>433.67832736414823</v>
      </c>
      <c r="J464" s="208"/>
      <c r="K464" s="208"/>
      <c r="L464" s="11"/>
    </row>
    <row r="465" spans="1:12" ht="15.75" thickBot="1">
      <c r="A465" s="267"/>
      <c r="B465" s="281"/>
      <c r="C465" s="281"/>
      <c r="D465" s="124" t="str">
        <f>Data!$B$9</f>
        <v>100</v>
      </c>
      <c r="E465" s="125">
        <f>Data!$D$9</f>
        <v>7900</v>
      </c>
      <c r="F465" s="256"/>
      <c r="G465" s="260"/>
      <c r="H465" s="260"/>
      <c r="I465" s="81">
        <f>J454*E465</f>
        <v>2003.5431498109772</v>
      </c>
      <c r="J465" s="219"/>
      <c r="K465" s="219"/>
      <c r="L465" s="11"/>
    </row>
    <row r="466" spans="1:12" ht="15.75" thickTop="1">
      <c r="A466" s="268">
        <v>18</v>
      </c>
      <c r="B466" s="108">
        <v>1</v>
      </c>
      <c r="C466" s="108">
        <v>229</v>
      </c>
      <c r="D466" s="109" t="str">
        <f>Data!$B$4</f>
        <v>10</v>
      </c>
      <c r="E466" s="115">
        <f>Data!$D$4</f>
        <v>2080</v>
      </c>
      <c r="F466" s="110">
        <f>SUM(E466)</f>
        <v>2080</v>
      </c>
      <c r="G466" s="108">
        <v>31.8</v>
      </c>
      <c r="H466" s="108">
        <f>G466*C466</f>
        <v>7282.2</v>
      </c>
      <c r="I466" s="103">
        <f>J460*E466</f>
        <v>522.3041241807972</v>
      </c>
      <c r="J466" s="105">
        <f>I466/(F466+H466)</f>
        <v>0.055788609961419024</v>
      </c>
      <c r="K466" s="257">
        <f>(J487*Data!E9+J405*Data!D10)/Data!E10</f>
        <v>0.29342004130828536</v>
      </c>
      <c r="L466" s="11"/>
    </row>
    <row r="467" spans="1:12" ht="15">
      <c r="A467" s="269"/>
      <c r="B467" s="271">
        <v>2</v>
      </c>
      <c r="C467" s="271">
        <v>31</v>
      </c>
      <c r="D467" s="111" t="str">
        <f>Data!$B$4</f>
        <v>10</v>
      </c>
      <c r="E467" s="110">
        <f>Data!$D$4</f>
        <v>2080</v>
      </c>
      <c r="F467" s="272">
        <f>SUM(E467:E468)</f>
        <v>4070</v>
      </c>
      <c r="G467" s="274">
        <v>23.22</v>
      </c>
      <c r="H467" s="274">
        <f>G467*C467</f>
        <v>719.8199999999999</v>
      </c>
      <c r="I467" s="96">
        <f>J466*E467</f>
        <v>116.04030871975156</v>
      </c>
      <c r="J467" s="199">
        <f>SUM(I467:I468)/(F467+H467)</f>
        <v>0.12855279221758834</v>
      </c>
      <c r="K467" s="204"/>
      <c r="L467" s="11"/>
    </row>
    <row r="468" spans="1:12" ht="15">
      <c r="A468" s="269"/>
      <c r="B468" s="271"/>
      <c r="C468" s="271"/>
      <c r="D468" s="111" t="str">
        <f>Data!$B$5</f>
        <v>20</v>
      </c>
      <c r="E468" s="112">
        <f>Data!$D$5</f>
        <v>1990</v>
      </c>
      <c r="F468" s="273"/>
      <c r="G468" s="278"/>
      <c r="H468" s="278"/>
      <c r="I468" s="96">
        <f>J460*E468</f>
        <v>499.7044264998973</v>
      </c>
      <c r="J468" s="200"/>
      <c r="K468" s="204"/>
      <c r="L468" s="11"/>
    </row>
    <row r="469" spans="1:12" ht="15">
      <c r="A469" s="269"/>
      <c r="B469" s="271">
        <v>3</v>
      </c>
      <c r="C469" s="271">
        <v>15</v>
      </c>
      <c r="D469" s="111" t="str">
        <f>Data!$B$4</f>
        <v>10</v>
      </c>
      <c r="E469" s="110">
        <f>Data!$D$4</f>
        <v>2080</v>
      </c>
      <c r="F469" s="272">
        <f>SUM(E469:E471)</f>
        <v>5980</v>
      </c>
      <c r="G469" s="274">
        <v>17.9</v>
      </c>
      <c r="H469" s="274">
        <f>G469*C469</f>
        <v>268.5</v>
      </c>
      <c r="I469" s="96">
        <f>J467*E469</f>
        <v>267.38980781258374</v>
      </c>
      <c r="J469" s="199">
        <f>SUM(I469:I471)/(F469+H469)</f>
        <v>0.16049062505636263</v>
      </c>
      <c r="K469" s="204"/>
      <c r="L469" s="11"/>
    </row>
    <row r="470" spans="1:12" ht="15">
      <c r="A470" s="269"/>
      <c r="B470" s="271"/>
      <c r="C470" s="271"/>
      <c r="D470" s="111" t="str">
        <f>Data!$B$5</f>
        <v>20</v>
      </c>
      <c r="E470" s="112">
        <f>Data!$D$5</f>
        <v>1990</v>
      </c>
      <c r="F470" s="277"/>
      <c r="G470" s="275"/>
      <c r="H470" s="275"/>
      <c r="I470" s="96">
        <f>J467*E470</f>
        <v>255.8200565130008</v>
      </c>
      <c r="J470" s="204"/>
      <c r="K470" s="204"/>
      <c r="L470" s="11"/>
    </row>
    <row r="471" spans="1:12" ht="15">
      <c r="A471" s="269"/>
      <c r="B471" s="271"/>
      <c r="C471" s="271"/>
      <c r="D471" s="111" t="str">
        <f>Data!$B$6</f>
        <v>30</v>
      </c>
      <c r="E471" s="112">
        <f>Data!$D$6</f>
        <v>1910</v>
      </c>
      <c r="F471" s="273"/>
      <c r="G471" s="278"/>
      <c r="H471" s="278"/>
      <c r="I471" s="96">
        <f>J460*E471</f>
        <v>479.6158063390974</v>
      </c>
      <c r="J471" s="200"/>
      <c r="K471" s="204"/>
      <c r="L471" s="11"/>
    </row>
    <row r="472" spans="1:12" ht="15">
      <c r="A472" s="269"/>
      <c r="B472" s="271">
        <v>4</v>
      </c>
      <c r="C472" s="271">
        <v>16</v>
      </c>
      <c r="D472" s="111" t="str">
        <f>Data!$B$4</f>
        <v>10</v>
      </c>
      <c r="E472" s="110">
        <f>Data!$D$4</f>
        <v>2080</v>
      </c>
      <c r="F472" s="272">
        <f>SUM(E472:E475)</f>
        <v>7790</v>
      </c>
      <c r="G472" s="274">
        <v>12.5</v>
      </c>
      <c r="H472" s="274">
        <f>G472*C472</f>
        <v>200</v>
      </c>
      <c r="I472" s="96">
        <f>J469*E472</f>
        <v>333.8205001172343</v>
      </c>
      <c r="J472" s="199">
        <f>SUM(I472:I475)/(F472+H472)</f>
        <v>0.17700112252504957</v>
      </c>
      <c r="K472" s="204"/>
      <c r="L472" s="11"/>
    </row>
    <row r="473" spans="1:12" ht="15">
      <c r="A473" s="269"/>
      <c r="B473" s="271"/>
      <c r="C473" s="271"/>
      <c r="D473" s="111" t="str">
        <f>Data!$B$5</f>
        <v>20</v>
      </c>
      <c r="E473" s="112">
        <f>Data!$D$5</f>
        <v>1990</v>
      </c>
      <c r="F473" s="277"/>
      <c r="G473" s="275"/>
      <c r="H473" s="275"/>
      <c r="I473" s="96">
        <f>J469*E473</f>
        <v>319.37634386216166</v>
      </c>
      <c r="J473" s="204"/>
      <c r="K473" s="204"/>
      <c r="L473" s="11"/>
    </row>
    <row r="474" spans="1:12" ht="15">
      <c r="A474" s="269"/>
      <c r="B474" s="271"/>
      <c r="C474" s="271"/>
      <c r="D474" s="111" t="str">
        <f>Data!$B$6</f>
        <v>30</v>
      </c>
      <c r="E474" s="112">
        <f>Data!$D$6</f>
        <v>1910</v>
      </c>
      <c r="F474" s="277"/>
      <c r="G474" s="275"/>
      <c r="H474" s="275"/>
      <c r="I474" s="96">
        <f>J469*E474</f>
        <v>306.5370938576526</v>
      </c>
      <c r="J474" s="204"/>
      <c r="K474" s="204"/>
      <c r="L474" s="11"/>
    </row>
    <row r="475" spans="1:12" ht="15">
      <c r="A475" s="269"/>
      <c r="B475" s="271"/>
      <c r="C475" s="271"/>
      <c r="D475" s="111" t="str">
        <f>Data!$B$7</f>
        <v>40</v>
      </c>
      <c r="E475" s="112">
        <f>Data!$D$7</f>
        <v>1810</v>
      </c>
      <c r="F475" s="273"/>
      <c r="G475" s="278"/>
      <c r="H475" s="278"/>
      <c r="I475" s="96">
        <f>J460*E475</f>
        <v>454.50503113809754</v>
      </c>
      <c r="J475" s="200"/>
      <c r="K475" s="204"/>
      <c r="L475" s="11"/>
    </row>
    <row r="476" spans="1:12" ht="15">
      <c r="A476" s="269"/>
      <c r="B476" s="271">
        <v>5</v>
      </c>
      <c r="C476" s="271">
        <v>45</v>
      </c>
      <c r="D476" s="111" t="str">
        <f>Data!$B$4</f>
        <v>10</v>
      </c>
      <c r="E476" s="110">
        <f>Data!$D$4</f>
        <v>2080</v>
      </c>
      <c r="F476" s="272">
        <f>SUM(E476:E480)</f>
        <v>9500</v>
      </c>
      <c r="G476" s="274">
        <v>12.62</v>
      </c>
      <c r="H476" s="272">
        <f>G476*C476</f>
        <v>567.9</v>
      </c>
      <c r="I476" s="96">
        <f>J472*E476</f>
        <v>368.16233485210313</v>
      </c>
      <c r="J476" s="199">
        <f>SUM(I476:I480)/(F476+H476)</f>
        <v>0.17960379030455545</v>
      </c>
      <c r="K476" s="204"/>
      <c r="L476" s="11"/>
    </row>
    <row r="477" spans="1:12" ht="15">
      <c r="A477" s="269"/>
      <c r="B477" s="271"/>
      <c r="C477" s="271"/>
      <c r="D477" s="111" t="str">
        <f>Data!$B$5</f>
        <v>20</v>
      </c>
      <c r="E477" s="112">
        <f>Data!$D$5</f>
        <v>1990</v>
      </c>
      <c r="F477" s="277"/>
      <c r="G477" s="275"/>
      <c r="H477" s="277"/>
      <c r="I477" s="96">
        <f>J472*E477</f>
        <v>352.23223382484866</v>
      </c>
      <c r="J477" s="204"/>
      <c r="K477" s="204"/>
      <c r="L477" s="11"/>
    </row>
    <row r="478" spans="1:12" ht="15">
      <c r="A478" s="269"/>
      <c r="B478" s="271"/>
      <c r="C478" s="271"/>
      <c r="D478" s="111" t="str">
        <f>Data!$B$6</f>
        <v>30</v>
      </c>
      <c r="E478" s="112">
        <f>Data!$D$6</f>
        <v>1910</v>
      </c>
      <c r="F478" s="277"/>
      <c r="G478" s="275"/>
      <c r="H478" s="277"/>
      <c r="I478" s="96">
        <f>J472*E478</f>
        <v>338.07214402284467</v>
      </c>
      <c r="J478" s="204"/>
      <c r="K478" s="204"/>
      <c r="L478" s="11"/>
    </row>
    <row r="479" spans="1:12" ht="15">
      <c r="A479" s="269"/>
      <c r="B479" s="271"/>
      <c r="C479" s="271"/>
      <c r="D479" s="111" t="str">
        <f>Data!$B$7</f>
        <v>40</v>
      </c>
      <c r="E479" s="112">
        <f>Data!$D$7</f>
        <v>1810</v>
      </c>
      <c r="F479" s="277"/>
      <c r="G479" s="275"/>
      <c r="H479" s="277"/>
      <c r="I479" s="96">
        <f>J472*E479</f>
        <v>320.37203177033973</v>
      </c>
      <c r="J479" s="204"/>
      <c r="K479" s="204"/>
      <c r="L479" s="11"/>
    </row>
    <row r="480" spans="1:12" ht="15">
      <c r="A480" s="269"/>
      <c r="B480" s="271"/>
      <c r="C480" s="271"/>
      <c r="D480" s="111" t="str">
        <f>Data!$B$8</f>
        <v>50</v>
      </c>
      <c r="E480" s="112">
        <f>Data!$D$8</f>
        <v>1710</v>
      </c>
      <c r="F480" s="273"/>
      <c r="G480" s="278"/>
      <c r="H480" s="273"/>
      <c r="I480" s="96">
        <f>J460*E480</f>
        <v>429.3942559370977</v>
      </c>
      <c r="J480" s="200"/>
      <c r="K480" s="204"/>
      <c r="L480" s="11"/>
    </row>
    <row r="481" spans="1:12" ht="15">
      <c r="A481" s="269"/>
      <c r="B481" s="271">
        <v>6</v>
      </c>
      <c r="C481" s="271">
        <v>15</v>
      </c>
      <c r="D481" s="111" t="str">
        <f>Data!$B$4</f>
        <v>10</v>
      </c>
      <c r="E481" s="110">
        <f>Data!$D$4</f>
        <v>2080</v>
      </c>
      <c r="F481" s="272">
        <f>SUM(E481:E486)</f>
        <v>17400</v>
      </c>
      <c r="G481" s="274">
        <v>12.4</v>
      </c>
      <c r="H481" s="274">
        <f>G481*C481</f>
        <v>186</v>
      </c>
      <c r="I481" s="96">
        <f>J476*E481</f>
        <v>373.57588383347536</v>
      </c>
      <c r="J481" s="199">
        <f>SUM(I481:I486)/(F481+H481)</f>
        <v>0.20982527287457442</v>
      </c>
      <c r="K481" s="204"/>
      <c r="L481" s="11"/>
    </row>
    <row r="482" spans="1:12" ht="15">
      <c r="A482" s="269"/>
      <c r="B482" s="271"/>
      <c r="C482" s="271"/>
      <c r="D482" s="111" t="str">
        <f>Data!$B$5</f>
        <v>20</v>
      </c>
      <c r="E482" s="112">
        <f>Data!$D$5</f>
        <v>1990</v>
      </c>
      <c r="F482" s="277"/>
      <c r="G482" s="275"/>
      <c r="H482" s="275"/>
      <c r="I482" s="96">
        <f>J476*E482</f>
        <v>357.41154270606535</v>
      </c>
      <c r="J482" s="204"/>
      <c r="K482" s="204"/>
      <c r="L482" s="11"/>
    </row>
    <row r="483" spans="1:12" ht="15">
      <c r="A483" s="269"/>
      <c r="B483" s="271"/>
      <c r="C483" s="271"/>
      <c r="D483" s="111" t="str">
        <f>Data!$B$6</f>
        <v>30</v>
      </c>
      <c r="E483" s="112">
        <f>Data!$D$6</f>
        <v>1910</v>
      </c>
      <c r="F483" s="277"/>
      <c r="G483" s="275"/>
      <c r="H483" s="275"/>
      <c r="I483" s="96">
        <f>J476*E483</f>
        <v>343.04323948170094</v>
      </c>
      <c r="J483" s="204"/>
      <c r="K483" s="204"/>
      <c r="L483" s="11"/>
    </row>
    <row r="484" spans="1:12" ht="15">
      <c r="A484" s="269"/>
      <c r="B484" s="271"/>
      <c r="C484" s="271"/>
      <c r="D484" s="111" t="str">
        <f>Data!$B$7</f>
        <v>40</v>
      </c>
      <c r="E484" s="112">
        <f>Data!$D$7</f>
        <v>1810</v>
      </c>
      <c r="F484" s="277"/>
      <c r="G484" s="275"/>
      <c r="H484" s="275"/>
      <c r="I484" s="96">
        <f>J476*E484</f>
        <v>325.0828604512454</v>
      </c>
      <c r="J484" s="204"/>
      <c r="K484" s="204"/>
      <c r="L484" s="11"/>
    </row>
    <row r="485" spans="1:12" ht="15">
      <c r="A485" s="269"/>
      <c r="B485" s="271"/>
      <c r="C485" s="271"/>
      <c r="D485" s="111" t="str">
        <f>Data!$B$8</f>
        <v>50</v>
      </c>
      <c r="E485" s="112">
        <f>Data!$D$8</f>
        <v>1710</v>
      </c>
      <c r="F485" s="277"/>
      <c r="G485" s="275"/>
      <c r="H485" s="275"/>
      <c r="I485" s="96">
        <f>J476*E485</f>
        <v>307.1224814207898</v>
      </c>
      <c r="J485" s="204"/>
      <c r="K485" s="204"/>
      <c r="L485" s="11"/>
    </row>
    <row r="486" spans="1:12" ht="15">
      <c r="A486" s="269"/>
      <c r="B486" s="271"/>
      <c r="C486" s="271"/>
      <c r="D486" s="111" t="str">
        <f>Data!$B$9</f>
        <v>100</v>
      </c>
      <c r="E486" s="112">
        <f>Data!$D$9</f>
        <v>7900</v>
      </c>
      <c r="F486" s="273"/>
      <c r="G486" s="278"/>
      <c r="H486" s="278"/>
      <c r="I486" s="96">
        <f>J460*E486</f>
        <v>1983.7512408789892</v>
      </c>
      <c r="J486" s="200"/>
      <c r="K486" s="204"/>
      <c r="L486" s="11"/>
    </row>
    <row r="487" spans="1:12" ht="15">
      <c r="A487" s="269"/>
      <c r="B487" s="271" t="s">
        <v>18</v>
      </c>
      <c r="C487" s="271">
        <v>14</v>
      </c>
      <c r="D487" s="111" t="str">
        <f>Data!$B$4</f>
        <v>10</v>
      </c>
      <c r="E487" s="110">
        <f>Data!$D$4</f>
        <v>2080</v>
      </c>
      <c r="F487" s="272">
        <f>SUM(E487:E492)</f>
        <v>17400</v>
      </c>
      <c r="G487" s="274">
        <v>12.4</v>
      </c>
      <c r="H487" s="274">
        <f>G487*C487</f>
        <v>173.6</v>
      </c>
      <c r="I487" s="96">
        <f>J481*E487</f>
        <v>436.4365675791148</v>
      </c>
      <c r="J487" s="199">
        <f>SUM(I487:I492)/(F487+H487)</f>
        <v>0.20775252355906562</v>
      </c>
      <c r="K487" s="204"/>
      <c r="L487" s="11"/>
    </row>
    <row r="488" spans="1:12" ht="15">
      <c r="A488" s="269"/>
      <c r="B488" s="271"/>
      <c r="C488" s="271"/>
      <c r="D488" s="111" t="str">
        <f>Data!$B$5</f>
        <v>20</v>
      </c>
      <c r="E488" s="112">
        <f>Data!$D$5</f>
        <v>1990</v>
      </c>
      <c r="F488" s="277"/>
      <c r="G488" s="275"/>
      <c r="H488" s="275"/>
      <c r="I488" s="96">
        <f>J481*E488</f>
        <v>417.5522930204031</v>
      </c>
      <c r="J488" s="204"/>
      <c r="K488" s="204"/>
      <c r="L488" s="11"/>
    </row>
    <row r="489" spans="1:12" ht="15">
      <c r="A489" s="269"/>
      <c r="B489" s="271"/>
      <c r="C489" s="271"/>
      <c r="D489" s="111" t="str">
        <f>Data!$B$6</f>
        <v>30</v>
      </c>
      <c r="E489" s="112">
        <f>Data!$D$6</f>
        <v>1910</v>
      </c>
      <c r="F489" s="277"/>
      <c r="G489" s="275"/>
      <c r="H489" s="275"/>
      <c r="I489" s="96">
        <f>J481*E489</f>
        <v>400.7662711904371</v>
      </c>
      <c r="J489" s="204"/>
      <c r="K489" s="204"/>
      <c r="L489" s="11"/>
    </row>
    <row r="490" spans="1:12" ht="15">
      <c r="A490" s="269"/>
      <c r="B490" s="271"/>
      <c r="C490" s="271"/>
      <c r="D490" s="111" t="str">
        <f>Data!$B$7</f>
        <v>40</v>
      </c>
      <c r="E490" s="112">
        <f>Data!$D$7</f>
        <v>1810</v>
      </c>
      <c r="F490" s="277"/>
      <c r="G490" s="275"/>
      <c r="H490" s="275"/>
      <c r="I490" s="96">
        <f>J481*E490</f>
        <v>379.7837439029797</v>
      </c>
      <c r="J490" s="204"/>
      <c r="K490" s="204"/>
      <c r="L490" s="11"/>
    </row>
    <row r="491" spans="1:12" ht="15">
      <c r="A491" s="269"/>
      <c r="B491" s="271"/>
      <c r="C491" s="271"/>
      <c r="D491" s="111" t="str">
        <f>Data!$B$8</f>
        <v>50</v>
      </c>
      <c r="E491" s="112">
        <f>Data!$D$8</f>
        <v>1710</v>
      </c>
      <c r="F491" s="277"/>
      <c r="G491" s="275"/>
      <c r="H491" s="275"/>
      <c r="I491" s="96">
        <f>J481*E491</f>
        <v>358.80121661552226</v>
      </c>
      <c r="J491" s="204"/>
      <c r="K491" s="204"/>
      <c r="L491" s="11"/>
    </row>
    <row r="492" spans="1:12" ht="15.75" thickBot="1">
      <c r="A492" s="270"/>
      <c r="B492" s="279"/>
      <c r="C492" s="279"/>
      <c r="D492" s="111" t="str">
        <f>Data!$B$9</f>
        <v>100</v>
      </c>
      <c r="E492" s="112">
        <f>Data!$D$9</f>
        <v>7900</v>
      </c>
      <c r="F492" s="280"/>
      <c r="G492" s="276"/>
      <c r="H492" s="276"/>
      <c r="I492" s="97">
        <f>J481*E492</f>
        <v>1657.619655709138</v>
      </c>
      <c r="J492" s="205"/>
      <c r="K492" s="205"/>
      <c r="L492" s="11"/>
    </row>
    <row r="493" spans="1:12" ht="15.75" thickTop="1">
      <c r="A493" s="265">
        <v>19</v>
      </c>
      <c r="B493" s="129">
        <v>1</v>
      </c>
      <c r="C493" s="129">
        <v>229</v>
      </c>
      <c r="D493" s="120" t="str">
        <f>Data!$B$4</f>
        <v>10</v>
      </c>
      <c r="E493" s="121">
        <f>Data!$D$4</f>
        <v>2080</v>
      </c>
      <c r="F493" s="130">
        <f>SUM(E493)</f>
        <v>2080</v>
      </c>
      <c r="G493" s="129">
        <v>31.8</v>
      </c>
      <c r="H493" s="129">
        <f>G493*C493</f>
        <v>7282.2</v>
      </c>
      <c r="I493" s="82">
        <f>J487*E493</f>
        <v>432.1252490028565</v>
      </c>
      <c r="J493" s="80">
        <f>I493/(F493+H493)</f>
        <v>0.04615637873607234</v>
      </c>
      <c r="K493" s="220">
        <f>(J514*Data!E9+J405*Data!D10)/Data!E10</f>
        <v>0.2768647981175164</v>
      </c>
      <c r="L493" s="11"/>
    </row>
    <row r="494" spans="1:12" ht="15">
      <c r="A494" s="266"/>
      <c r="B494" s="262">
        <v>2</v>
      </c>
      <c r="C494" s="262">
        <v>31</v>
      </c>
      <c r="D494" s="124" t="str">
        <f>Data!$B$4</f>
        <v>10</v>
      </c>
      <c r="E494" s="130">
        <f>Data!$D$4</f>
        <v>2080</v>
      </c>
      <c r="F494" s="254">
        <f>SUM(E494:E495)</f>
        <v>4070</v>
      </c>
      <c r="G494" s="258">
        <v>23.22</v>
      </c>
      <c r="H494" s="258">
        <f>G494*C494</f>
        <v>719.8199999999999</v>
      </c>
      <c r="I494" s="78">
        <f>J493*E494</f>
        <v>96.00526777103046</v>
      </c>
      <c r="J494" s="207">
        <f>SUM(I494:I495)/(F494+H494)</f>
        <v>0.10635739749167424</v>
      </c>
      <c r="K494" s="208"/>
      <c r="L494" s="11"/>
    </row>
    <row r="495" spans="1:12" ht="15">
      <c r="A495" s="266"/>
      <c r="B495" s="262"/>
      <c r="C495" s="262"/>
      <c r="D495" s="124" t="str">
        <f>Data!$B$5</f>
        <v>20</v>
      </c>
      <c r="E495" s="125">
        <f>Data!$D$5</f>
        <v>1990</v>
      </c>
      <c r="F495" s="263"/>
      <c r="G495" s="261"/>
      <c r="H495" s="261"/>
      <c r="I495" s="78">
        <f>J487*E495</f>
        <v>413.4275218825406</v>
      </c>
      <c r="J495" s="209"/>
      <c r="K495" s="208"/>
      <c r="L495" s="11"/>
    </row>
    <row r="496" spans="1:12" ht="15">
      <c r="A496" s="266"/>
      <c r="B496" s="262">
        <v>3</v>
      </c>
      <c r="C496" s="262">
        <v>15</v>
      </c>
      <c r="D496" s="124" t="str">
        <f>Data!$B$4</f>
        <v>10</v>
      </c>
      <c r="E496" s="130">
        <f>Data!$D$4</f>
        <v>2080</v>
      </c>
      <c r="F496" s="254">
        <f>SUM(E496:E498)</f>
        <v>5980</v>
      </c>
      <c r="G496" s="258">
        <v>17.9</v>
      </c>
      <c r="H496" s="258">
        <f>G496*C496</f>
        <v>268.5</v>
      </c>
      <c r="I496" s="78">
        <f>J494*E496</f>
        <v>221.2233867826824</v>
      </c>
      <c r="J496" s="207">
        <f>SUM(I496:I498)/(F496+H496)</f>
        <v>0.13278097588044002</v>
      </c>
      <c r="K496" s="208"/>
      <c r="L496" s="11"/>
    </row>
    <row r="497" spans="1:12" ht="15">
      <c r="A497" s="266"/>
      <c r="B497" s="262"/>
      <c r="C497" s="262"/>
      <c r="D497" s="124" t="str">
        <f>Data!$B$5</f>
        <v>20</v>
      </c>
      <c r="E497" s="125">
        <f>Data!$D$5</f>
        <v>1990</v>
      </c>
      <c r="F497" s="255"/>
      <c r="G497" s="259"/>
      <c r="H497" s="259"/>
      <c r="I497" s="78">
        <f>J494*E497</f>
        <v>211.65122100843172</v>
      </c>
      <c r="J497" s="208"/>
      <c r="K497" s="208"/>
      <c r="L497" s="11"/>
    </row>
    <row r="498" spans="1:12" ht="15">
      <c r="A498" s="266"/>
      <c r="B498" s="262"/>
      <c r="C498" s="262"/>
      <c r="D498" s="124" t="str">
        <f>Data!$B$6</f>
        <v>30</v>
      </c>
      <c r="E498" s="125">
        <f>Data!$D$6</f>
        <v>1910</v>
      </c>
      <c r="F498" s="263"/>
      <c r="G498" s="261"/>
      <c r="H498" s="261"/>
      <c r="I498" s="78">
        <f>J487*E498</f>
        <v>396.80731999781534</v>
      </c>
      <c r="J498" s="209"/>
      <c r="K498" s="208"/>
      <c r="L498" s="11"/>
    </row>
    <row r="499" spans="1:12" ht="15">
      <c r="A499" s="266"/>
      <c r="B499" s="262">
        <v>4</v>
      </c>
      <c r="C499" s="262">
        <v>16</v>
      </c>
      <c r="D499" s="124" t="str">
        <f>Data!$B$4</f>
        <v>10</v>
      </c>
      <c r="E499" s="130">
        <f>Data!$D$4</f>
        <v>2080</v>
      </c>
      <c r="F499" s="254">
        <f>SUM(E499:E502)</f>
        <v>7790</v>
      </c>
      <c r="G499" s="258">
        <v>12.5</v>
      </c>
      <c r="H499" s="258">
        <f>G499*C499</f>
        <v>200</v>
      </c>
      <c r="I499" s="78">
        <f>J496*E499</f>
        <v>276.18442983131524</v>
      </c>
      <c r="J499" s="207">
        <f>SUM(I499:I502)/(F499+H499)</f>
        <v>0.14644083897458576</v>
      </c>
      <c r="K499" s="208"/>
      <c r="L499" s="11"/>
    </row>
    <row r="500" spans="1:12" ht="15">
      <c r="A500" s="266"/>
      <c r="B500" s="262"/>
      <c r="C500" s="262"/>
      <c r="D500" s="124" t="str">
        <f>Data!$B$5</f>
        <v>20</v>
      </c>
      <c r="E500" s="125">
        <f>Data!$D$5</f>
        <v>1990</v>
      </c>
      <c r="F500" s="255"/>
      <c r="G500" s="259"/>
      <c r="H500" s="259"/>
      <c r="I500" s="78">
        <f>J496*E500</f>
        <v>264.23414200207566</v>
      </c>
      <c r="J500" s="208"/>
      <c r="K500" s="208"/>
      <c r="L500" s="11"/>
    </row>
    <row r="501" spans="1:12" ht="15">
      <c r="A501" s="266"/>
      <c r="B501" s="262"/>
      <c r="C501" s="262"/>
      <c r="D501" s="124" t="str">
        <f>Data!$B$6</f>
        <v>30</v>
      </c>
      <c r="E501" s="125">
        <f>Data!$D$6</f>
        <v>1910</v>
      </c>
      <c r="F501" s="255"/>
      <c r="G501" s="259"/>
      <c r="H501" s="259"/>
      <c r="I501" s="78">
        <f>J496*E501</f>
        <v>253.61166393164044</v>
      </c>
      <c r="J501" s="208"/>
      <c r="K501" s="208"/>
      <c r="L501" s="11"/>
    </row>
    <row r="502" spans="1:12" ht="15">
      <c r="A502" s="266"/>
      <c r="B502" s="262"/>
      <c r="C502" s="262"/>
      <c r="D502" s="124" t="str">
        <f>Data!$B$7</f>
        <v>40</v>
      </c>
      <c r="E502" s="125">
        <f>Data!$D$7</f>
        <v>1810</v>
      </c>
      <c r="F502" s="263"/>
      <c r="G502" s="261"/>
      <c r="H502" s="261"/>
      <c r="I502" s="78">
        <f>J487*E502</f>
        <v>376.0320676419088</v>
      </c>
      <c r="J502" s="209"/>
      <c r="K502" s="208"/>
      <c r="L502" s="11"/>
    </row>
    <row r="503" spans="1:12" ht="15">
      <c r="A503" s="266"/>
      <c r="B503" s="262">
        <v>5</v>
      </c>
      <c r="C503" s="262">
        <v>45</v>
      </c>
      <c r="D503" s="124" t="str">
        <f>Data!$B$4</f>
        <v>10</v>
      </c>
      <c r="E503" s="130">
        <f>Data!$D$4</f>
        <v>2080</v>
      </c>
      <c r="F503" s="254">
        <f>SUM(E503:E507)</f>
        <v>9500</v>
      </c>
      <c r="G503" s="258">
        <v>12.62</v>
      </c>
      <c r="H503" s="254">
        <f>G503*C503</f>
        <v>567.9</v>
      </c>
      <c r="I503" s="78">
        <f>J499*E503</f>
        <v>304.5969450671384</v>
      </c>
      <c r="J503" s="207">
        <f>SUM(I503:I507)/(F503+H503)</f>
        <v>0.14859414087327302</v>
      </c>
      <c r="K503" s="208"/>
      <c r="L503" s="11"/>
    </row>
    <row r="504" spans="1:12" ht="15">
      <c r="A504" s="266"/>
      <c r="B504" s="262"/>
      <c r="C504" s="262"/>
      <c r="D504" s="124" t="str">
        <f>Data!$B$5</f>
        <v>20</v>
      </c>
      <c r="E504" s="125">
        <f>Data!$D$5</f>
        <v>1990</v>
      </c>
      <c r="F504" s="255"/>
      <c r="G504" s="259"/>
      <c r="H504" s="255"/>
      <c r="I504" s="78">
        <f>J499*E504</f>
        <v>291.4172695594257</v>
      </c>
      <c r="J504" s="208"/>
      <c r="K504" s="208"/>
      <c r="L504" s="11"/>
    </row>
    <row r="505" spans="1:12" ht="15">
      <c r="A505" s="266"/>
      <c r="B505" s="262"/>
      <c r="C505" s="262"/>
      <c r="D505" s="124" t="str">
        <f>Data!$B$6</f>
        <v>30</v>
      </c>
      <c r="E505" s="125">
        <f>Data!$D$6</f>
        <v>1910</v>
      </c>
      <c r="F505" s="255"/>
      <c r="G505" s="259"/>
      <c r="H505" s="255"/>
      <c r="I505" s="78">
        <f>J499*E505</f>
        <v>279.70200244145883</v>
      </c>
      <c r="J505" s="208"/>
      <c r="K505" s="208"/>
      <c r="L505" s="11"/>
    </row>
    <row r="506" spans="1:12" ht="15">
      <c r="A506" s="266"/>
      <c r="B506" s="262"/>
      <c r="C506" s="262"/>
      <c r="D506" s="124" t="str">
        <f>Data!$B$7</f>
        <v>40</v>
      </c>
      <c r="E506" s="125">
        <f>Data!$D$7</f>
        <v>1810</v>
      </c>
      <c r="F506" s="255"/>
      <c r="G506" s="259"/>
      <c r="H506" s="255"/>
      <c r="I506" s="78">
        <f>J499*E506</f>
        <v>265.05791854400024</v>
      </c>
      <c r="J506" s="208"/>
      <c r="K506" s="208"/>
      <c r="L506" s="11"/>
    </row>
    <row r="507" spans="1:12" ht="15">
      <c r="A507" s="266"/>
      <c r="B507" s="262"/>
      <c r="C507" s="262"/>
      <c r="D507" s="124" t="str">
        <f>Data!$B$8</f>
        <v>50</v>
      </c>
      <c r="E507" s="125">
        <f>Data!$D$8</f>
        <v>1710</v>
      </c>
      <c r="F507" s="263"/>
      <c r="G507" s="261"/>
      <c r="H507" s="263"/>
      <c r="I507" s="78">
        <f>J487*E507</f>
        <v>355.2568152860022</v>
      </c>
      <c r="J507" s="209"/>
      <c r="K507" s="208"/>
      <c r="L507" s="11"/>
    </row>
    <row r="508" spans="1:12" ht="15">
      <c r="A508" s="266"/>
      <c r="B508" s="262">
        <v>6</v>
      </c>
      <c r="C508" s="262">
        <v>15</v>
      </c>
      <c r="D508" s="124" t="str">
        <f>Data!$B$4</f>
        <v>10</v>
      </c>
      <c r="E508" s="130">
        <f>Data!$D$4</f>
        <v>2080</v>
      </c>
      <c r="F508" s="254">
        <f>SUM(E508:E513)</f>
        <v>17400</v>
      </c>
      <c r="G508" s="258">
        <v>12.4</v>
      </c>
      <c r="H508" s="258">
        <f>G508*C508</f>
        <v>186</v>
      </c>
      <c r="I508" s="78">
        <f>J503*E508</f>
        <v>309.0758130164079</v>
      </c>
      <c r="J508" s="207">
        <f>SUM(I508:I513)/(F508+H508)</f>
        <v>0.17359770694943208</v>
      </c>
      <c r="K508" s="208"/>
      <c r="L508" s="11"/>
    </row>
    <row r="509" spans="1:12" ht="15">
      <c r="A509" s="266"/>
      <c r="B509" s="262"/>
      <c r="C509" s="262"/>
      <c r="D509" s="124" t="str">
        <f>Data!$B$5</f>
        <v>20</v>
      </c>
      <c r="E509" s="125">
        <f>Data!$D$5</f>
        <v>1990</v>
      </c>
      <c r="F509" s="255"/>
      <c r="G509" s="259"/>
      <c r="H509" s="259"/>
      <c r="I509" s="78">
        <f>J503*E509</f>
        <v>295.7023403378133</v>
      </c>
      <c r="J509" s="208"/>
      <c r="K509" s="208"/>
      <c r="L509" s="11"/>
    </row>
    <row r="510" spans="1:12" ht="15">
      <c r="A510" s="266"/>
      <c r="B510" s="262"/>
      <c r="C510" s="262"/>
      <c r="D510" s="124" t="str">
        <f>Data!$B$6</f>
        <v>30</v>
      </c>
      <c r="E510" s="125">
        <f>Data!$D$6</f>
        <v>1910</v>
      </c>
      <c r="F510" s="255"/>
      <c r="G510" s="259"/>
      <c r="H510" s="259"/>
      <c r="I510" s="78">
        <f>J503*E510</f>
        <v>283.8148090679515</v>
      </c>
      <c r="J510" s="208"/>
      <c r="K510" s="208"/>
      <c r="L510" s="11"/>
    </row>
    <row r="511" spans="1:12" ht="15">
      <c r="A511" s="266"/>
      <c r="B511" s="262"/>
      <c r="C511" s="262"/>
      <c r="D511" s="124" t="str">
        <f>Data!$B$7</f>
        <v>40</v>
      </c>
      <c r="E511" s="125">
        <f>Data!$D$7</f>
        <v>1810</v>
      </c>
      <c r="F511" s="255"/>
      <c r="G511" s="259"/>
      <c r="H511" s="259"/>
      <c r="I511" s="78">
        <f>J503*E511</f>
        <v>268.9553949806242</v>
      </c>
      <c r="J511" s="208"/>
      <c r="K511" s="208"/>
      <c r="L511" s="11"/>
    </row>
    <row r="512" spans="1:12" ht="15">
      <c r="A512" s="266"/>
      <c r="B512" s="262"/>
      <c r="C512" s="262"/>
      <c r="D512" s="124" t="str">
        <f>Data!$B$8</f>
        <v>50</v>
      </c>
      <c r="E512" s="125">
        <f>Data!$D$8</f>
        <v>1710</v>
      </c>
      <c r="F512" s="255"/>
      <c r="G512" s="259"/>
      <c r="H512" s="259"/>
      <c r="I512" s="78">
        <f>J503*E512</f>
        <v>254.09598089329688</v>
      </c>
      <c r="J512" s="208"/>
      <c r="K512" s="208"/>
      <c r="L512" s="11"/>
    </row>
    <row r="513" spans="1:12" ht="15">
      <c r="A513" s="266"/>
      <c r="B513" s="262"/>
      <c r="C513" s="262"/>
      <c r="D513" s="124" t="str">
        <f>Data!$B$9</f>
        <v>100</v>
      </c>
      <c r="E513" s="125">
        <f>Data!$D$9</f>
        <v>7900</v>
      </c>
      <c r="F513" s="263"/>
      <c r="G513" s="261"/>
      <c r="H513" s="261"/>
      <c r="I513" s="78">
        <f>J487*E513</f>
        <v>1641.2449361166184</v>
      </c>
      <c r="J513" s="209"/>
      <c r="K513" s="208"/>
      <c r="L513" s="11"/>
    </row>
    <row r="514" spans="1:12" ht="15">
      <c r="A514" s="266"/>
      <c r="B514" s="262" t="s">
        <v>18</v>
      </c>
      <c r="C514" s="262">
        <v>14</v>
      </c>
      <c r="D514" s="124" t="str">
        <f>Data!$B$4</f>
        <v>10</v>
      </c>
      <c r="E514" s="130">
        <f>Data!$D$4</f>
        <v>2080</v>
      </c>
      <c r="F514" s="254">
        <f>SUM(E514:E519)</f>
        <v>17400</v>
      </c>
      <c r="G514" s="258">
        <v>12.4</v>
      </c>
      <c r="H514" s="258">
        <f>G514*C514</f>
        <v>173.6</v>
      </c>
      <c r="I514" s="78">
        <f>J508*E514</f>
        <v>361.0832304548187</v>
      </c>
      <c r="J514" s="207">
        <f>SUM(I514:I519)/(F514+H514)</f>
        <v>0.17188282997906623</v>
      </c>
      <c r="K514" s="208"/>
      <c r="L514" s="11"/>
    </row>
    <row r="515" spans="1:12" ht="15">
      <c r="A515" s="266"/>
      <c r="B515" s="262"/>
      <c r="C515" s="262"/>
      <c r="D515" s="124" t="str">
        <f>Data!$B$5</f>
        <v>20</v>
      </c>
      <c r="E515" s="125">
        <f>Data!$D$5</f>
        <v>1990</v>
      </c>
      <c r="F515" s="255"/>
      <c r="G515" s="259"/>
      <c r="H515" s="259"/>
      <c r="I515" s="78">
        <f>J508*E515</f>
        <v>345.45943682936985</v>
      </c>
      <c r="J515" s="208"/>
      <c r="K515" s="208"/>
      <c r="L515" s="11"/>
    </row>
    <row r="516" spans="1:12" ht="15">
      <c r="A516" s="266"/>
      <c r="B516" s="262"/>
      <c r="C516" s="262"/>
      <c r="D516" s="124" t="str">
        <f>Data!$B$6</f>
        <v>30</v>
      </c>
      <c r="E516" s="125">
        <f>Data!$D$6</f>
        <v>1910</v>
      </c>
      <c r="F516" s="255"/>
      <c r="G516" s="259"/>
      <c r="H516" s="259"/>
      <c r="I516" s="78">
        <f>J508*E516</f>
        <v>331.57162027341525</v>
      </c>
      <c r="J516" s="208"/>
      <c r="K516" s="208"/>
      <c r="L516" s="11"/>
    </row>
    <row r="517" spans="1:12" ht="15">
      <c r="A517" s="266"/>
      <c r="B517" s="262"/>
      <c r="C517" s="262"/>
      <c r="D517" s="124" t="str">
        <f>Data!$B$7</f>
        <v>40</v>
      </c>
      <c r="E517" s="125">
        <f>Data!$D$7</f>
        <v>1810</v>
      </c>
      <c r="F517" s="255"/>
      <c r="G517" s="259"/>
      <c r="H517" s="259"/>
      <c r="I517" s="78">
        <f>J508*E517</f>
        <v>314.2118495784721</v>
      </c>
      <c r="J517" s="208"/>
      <c r="K517" s="208"/>
      <c r="L517" s="11"/>
    </row>
    <row r="518" spans="1:12" ht="15">
      <c r="A518" s="266"/>
      <c r="B518" s="262"/>
      <c r="C518" s="262"/>
      <c r="D518" s="124" t="str">
        <f>Data!$B$8</f>
        <v>50</v>
      </c>
      <c r="E518" s="125">
        <f>Data!$D$8</f>
        <v>1710</v>
      </c>
      <c r="F518" s="255"/>
      <c r="G518" s="259"/>
      <c r="H518" s="259"/>
      <c r="I518" s="78">
        <f>J508*E518</f>
        <v>296.85207888352886</v>
      </c>
      <c r="J518" s="208"/>
      <c r="K518" s="208"/>
      <c r="L518" s="11"/>
    </row>
    <row r="519" spans="1:12" ht="15.75" thickBot="1">
      <c r="A519" s="267"/>
      <c r="B519" s="281"/>
      <c r="C519" s="281"/>
      <c r="D519" s="124" t="str">
        <f>Data!$B$9</f>
        <v>100</v>
      </c>
      <c r="E519" s="125">
        <f>Data!$D$9</f>
        <v>7900</v>
      </c>
      <c r="F519" s="256"/>
      <c r="G519" s="260"/>
      <c r="H519" s="260"/>
      <c r="I519" s="81">
        <f>J508*E519</f>
        <v>1371.4218849005135</v>
      </c>
      <c r="J519" s="219"/>
      <c r="K519" s="219"/>
      <c r="L519" s="11"/>
    </row>
    <row r="520" spans="1:12" ht="15.75" thickTop="1">
      <c r="A520" s="268">
        <v>20</v>
      </c>
      <c r="B520" s="116">
        <v>1</v>
      </c>
      <c r="C520" s="116">
        <v>229</v>
      </c>
      <c r="D520" s="109" t="str">
        <f>Data!$B$4</f>
        <v>10</v>
      </c>
      <c r="E520" s="115">
        <f>Data!$D$4</f>
        <v>2080</v>
      </c>
      <c r="F520" s="115">
        <f>SUM(E520)</f>
        <v>2080</v>
      </c>
      <c r="G520" s="116">
        <v>31.8</v>
      </c>
      <c r="H520" s="116">
        <f>G520*C520</f>
        <v>7282.2</v>
      </c>
      <c r="I520" s="93">
        <f>J514*E520</f>
        <v>357.5162863564578</v>
      </c>
      <c r="J520" s="95">
        <f>I520/(F520+H520)</f>
        <v>0.03818720881378925</v>
      </c>
      <c r="K520" s="257">
        <f>J541</f>
        <v>0.26261346682571757</v>
      </c>
      <c r="L520" s="264" t="s">
        <v>20</v>
      </c>
    </row>
    <row r="521" spans="1:12" ht="15">
      <c r="A521" s="269"/>
      <c r="B521" s="271">
        <v>2</v>
      </c>
      <c r="C521" s="271">
        <v>31</v>
      </c>
      <c r="D521" s="111" t="str">
        <f>Data!$B$4</f>
        <v>10</v>
      </c>
      <c r="E521" s="112">
        <f>Data!$D$4</f>
        <v>2080</v>
      </c>
      <c r="F521" s="272">
        <f>SUM(E521:E522)</f>
        <v>4070</v>
      </c>
      <c r="G521" s="274">
        <v>23.22</v>
      </c>
      <c r="H521" s="274">
        <f>G521*C521</f>
        <v>719.8199999999999</v>
      </c>
      <c r="I521" s="96">
        <f>J520*E521</f>
        <v>79.42939433268164</v>
      </c>
      <c r="J521" s="199">
        <f>SUM(I521:I522)/(F521+H521)</f>
        <v>0.08799416804619452</v>
      </c>
      <c r="K521" s="204"/>
      <c r="L521" s="264"/>
    </row>
    <row r="522" spans="1:12" ht="15">
      <c r="A522" s="269"/>
      <c r="B522" s="271"/>
      <c r="C522" s="271"/>
      <c r="D522" s="111" t="str">
        <f>Data!$B$5</f>
        <v>20</v>
      </c>
      <c r="E522" s="112">
        <f>Data!$D$5</f>
        <v>1990</v>
      </c>
      <c r="F522" s="273"/>
      <c r="G522" s="278"/>
      <c r="H522" s="278"/>
      <c r="I522" s="96">
        <f>J514*E522</f>
        <v>342.0468316583418</v>
      </c>
      <c r="J522" s="200"/>
      <c r="K522" s="204"/>
      <c r="L522" s="264"/>
    </row>
    <row r="523" spans="1:12" ht="15">
      <c r="A523" s="269"/>
      <c r="B523" s="271">
        <v>3</v>
      </c>
      <c r="C523" s="271">
        <v>15</v>
      </c>
      <c r="D523" s="111" t="str">
        <f>Data!$B$4</f>
        <v>10</v>
      </c>
      <c r="E523" s="112">
        <f>Data!$D$4</f>
        <v>2080</v>
      </c>
      <c r="F523" s="272">
        <f>SUM(E523:E525)</f>
        <v>5980</v>
      </c>
      <c r="G523" s="274">
        <v>17.9</v>
      </c>
      <c r="H523" s="274">
        <f>G523*C523</f>
        <v>268.5</v>
      </c>
      <c r="I523" s="96">
        <f>J521*E523</f>
        <v>183.0278695360846</v>
      </c>
      <c r="J523" s="199">
        <f>SUM(I523:I525)/(F523+H523)</f>
        <v>0.10985556040778237</v>
      </c>
      <c r="K523" s="204"/>
      <c r="L523" s="264"/>
    </row>
    <row r="524" spans="1:12" ht="15">
      <c r="A524" s="269"/>
      <c r="B524" s="271"/>
      <c r="C524" s="271"/>
      <c r="D524" s="111" t="str">
        <f>Data!$B$5</f>
        <v>20</v>
      </c>
      <c r="E524" s="112">
        <f>Data!$D$5</f>
        <v>1990</v>
      </c>
      <c r="F524" s="277"/>
      <c r="G524" s="275"/>
      <c r="H524" s="275"/>
      <c r="I524" s="96">
        <f>J521*E524</f>
        <v>175.1083944119271</v>
      </c>
      <c r="J524" s="204"/>
      <c r="K524" s="204"/>
      <c r="L524" s="264"/>
    </row>
    <row r="525" spans="1:12" ht="15">
      <c r="A525" s="269"/>
      <c r="B525" s="271"/>
      <c r="C525" s="271"/>
      <c r="D525" s="111" t="str">
        <f>Data!$B$6</f>
        <v>30</v>
      </c>
      <c r="E525" s="112">
        <f>Data!$D$6</f>
        <v>1910</v>
      </c>
      <c r="F525" s="273"/>
      <c r="G525" s="278"/>
      <c r="H525" s="278"/>
      <c r="I525" s="96">
        <f>J514*E525</f>
        <v>328.2962052600165</v>
      </c>
      <c r="J525" s="200"/>
      <c r="K525" s="204"/>
      <c r="L525" s="264"/>
    </row>
    <row r="526" spans="1:12" ht="15">
      <c r="A526" s="269"/>
      <c r="B526" s="271">
        <v>4</v>
      </c>
      <c r="C526" s="271">
        <v>16</v>
      </c>
      <c r="D526" s="111" t="str">
        <f>Data!$B$4</f>
        <v>10</v>
      </c>
      <c r="E526" s="112">
        <f>Data!$D$4</f>
        <v>2080</v>
      </c>
      <c r="F526" s="272">
        <f>SUM(E526:E529)</f>
        <v>7790</v>
      </c>
      <c r="G526" s="274">
        <v>12.5</v>
      </c>
      <c r="H526" s="274">
        <f>G526*C526</f>
        <v>200</v>
      </c>
      <c r="I526" s="96">
        <f>J523*E526</f>
        <v>228.4995656481873</v>
      </c>
      <c r="J526" s="199">
        <f>SUM(I526:I529)/(F526+H526)</f>
        <v>0.12115696789745287</v>
      </c>
      <c r="K526" s="204"/>
      <c r="L526" s="264"/>
    </row>
    <row r="527" spans="1:12" ht="15">
      <c r="A527" s="269"/>
      <c r="B527" s="271"/>
      <c r="C527" s="271"/>
      <c r="D527" s="111" t="str">
        <f>Data!$B$5</f>
        <v>20</v>
      </c>
      <c r="E527" s="112">
        <f>Data!$D$5</f>
        <v>1990</v>
      </c>
      <c r="F527" s="277"/>
      <c r="G527" s="275"/>
      <c r="H527" s="275"/>
      <c r="I527" s="96">
        <f>J523*E527</f>
        <v>218.61256521148692</v>
      </c>
      <c r="J527" s="204"/>
      <c r="K527" s="204"/>
      <c r="L527" s="264"/>
    </row>
    <row r="528" spans="1:12" ht="15">
      <c r="A528" s="269"/>
      <c r="B528" s="271"/>
      <c r="C528" s="271"/>
      <c r="D528" s="111" t="str">
        <f>Data!$B$6</f>
        <v>30</v>
      </c>
      <c r="E528" s="112">
        <f>Data!$D$6</f>
        <v>1910</v>
      </c>
      <c r="F528" s="277"/>
      <c r="G528" s="275"/>
      <c r="H528" s="275"/>
      <c r="I528" s="96">
        <f>J523*E528</f>
        <v>209.82412037886434</v>
      </c>
      <c r="J528" s="204"/>
      <c r="K528" s="204"/>
      <c r="L528" s="264"/>
    </row>
    <row r="529" spans="1:12" ht="15">
      <c r="A529" s="269"/>
      <c r="B529" s="271"/>
      <c r="C529" s="271"/>
      <c r="D529" s="111" t="str">
        <f>Data!$B$7</f>
        <v>40</v>
      </c>
      <c r="E529" s="112">
        <f>Data!$D$7</f>
        <v>1810</v>
      </c>
      <c r="F529" s="273"/>
      <c r="G529" s="278"/>
      <c r="H529" s="278"/>
      <c r="I529" s="96">
        <f>J514*E529</f>
        <v>311.10792226210987</v>
      </c>
      <c r="J529" s="200"/>
      <c r="K529" s="204"/>
      <c r="L529" s="264"/>
    </row>
    <row r="530" spans="1:12" ht="15">
      <c r="A530" s="269"/>
      <c r="B530" s="271">
        <v>5</v>
      </c>
      <c r="C530" s="271">
        <v>45</v>
      </c>
      <c r="D530" s="111" t="str">
        <f>Data!$B$4</f>
        <v>10</v>
      </c>
      <c r="E530" s="112">
        <f>Data!$D$4</f>
        <v>2080</v>
      </c>
      <c r="F530" s="272">
        <f>SUM(E530:E534)</f>
        <v>9500</v>
      </c>
      <c r="G530" s="274">
        <v>12.62</v>
      </c>
      <c r="H530" s="272">
        <f>G530*C530</f>
        <v>567.9</v>
      </c>
      <c r="I530" s="96">
        <f>J526*E530</f>
        <v>252.00649322670196</v>
      </c>
      <c r="J530" s="199">
        <f>SUM(I530:I534)/(F530+H530)</f>
        <v>0.12293848957432646</v>
      </c>
      <c r="K530" s="204"/>
      <c r="L530" s="264"/>
    </row>
    <row r="531" spans="1:12" ht="15">
      <c r="A531" s="269"/>
      <c r="B531" s="271"/>
      <c r="C531" s="271"/>
      <c r="D531" s="111" t="str">
        <f>Data!$B$5</f>
        <v>20</v>
      </c>
      <c r="E531" s="112">
        <f>Data!$D$5</f>
        <v>1990</v>
      </c>
      <c r="F531" s="277"/>
      <c r="G531" s="275"/>
      <c r="H531" s="277"/>
      <c r="I531" s="96">
        <f>J526*E531</f>
        <v>241.1023661159312</v>
      </c>
      <c r="J531" s="204"/>
      <c r="K531" s="204"/>
      <c r="L531" s="264"/>
    </row>
    <row r="532" spans="1:12" ht="15">
      <c r="A532" s="269"/>
      <c r="B532" s="271"/>
      <c r="C532" s="271"/>
      <c r="D532" s="111" t="str">
        <f>Data!$B$6</f>
        <v>30</v>
      </c>
      <c r="E532" s="112">
        <f>Data!$D$6</f>
        <v>1910</v>
      </c>
      <c r="F532" s="277"/>
      <c r="G532" s="275"/>
      <c r="H532" s="277"/>
      <c r="I532" s="96">
        <f>J526*E532</f>
        <v>231.409808684135</v>
      </c>
      <c r="J532" s="204"/>
      <c r="K532" s="204"/>
      <c r="L532" s="264"/>
    </row>
    <row r="533" spans="1:12" ht="15">
      <c r="A533" s="269"/>
      <c r="B533" s="271"/>
      <c r="C533" s="271"/>
      <c r="D533" s="111" t="str">
        <f>Data!$B$7</f>
        <v>40</v>
      </c>
      <c r="E533" s="112">
        <f>Data!$D$7</f>
        <v>1810</v>
      </c>
      <c r="F533" s="277"/>
      <c r="G533" s="275"/>
      <c r="H533" s="277"/>
      <c r="I533" s="96">
        <f>J526*E533</f>
        <v>219.2941118943897</v>
      </c>
      <c r="J533" s="204"/>
      <c r="K533" s="204"/>
      <c r="L533" s="264"/>
    </row>
    <row r="534" spans="1:12" ht="15">
      <c r="A534" s="269"/>
      <c r="B534" s="271"/>
      <c r="C534" s="271"/>
      <c r="D534" s="111" t="str">
        <f>Data!$B$8</f>
        <v>50</v>
      </c>
      <c r="E534" s="112">
        <f>Data!$D$8</f>
        <v>1710</v>
      </c>
      <c r="F534" s="273"/>
      <c r="G534" s="278"/>
      <c r="H534" s="273"/>
      <c r="I534" s="96">
        <f>J514*E534</f>
        <v>293.9196392642033</v>
      </c>
      <c r="J534" s="200"/>
      <c r="K534" s="204"/>
      <c r="L534" s="264"/>
    </row>
    <row r="535" spans="1:12" ht="15">
      <c r="A535" s="269"/>
      <c r="B535" s="271">
        <v>6</v>
      </c>
      <c r="C535" s="271">
        <v>15</v>
      </c>
      <c r="D535" s="111" t="str">
        <f>Data!$B$4</f>
        <v>10</v>
      </c>
      <c r="E535" s="112">
        <f>Data!$D$4</f>
        <v>2080</v>
      </c>
      <c r="F535" s="272">
        <f>SUM(E535:E540)</f>
        <v>17400</v>
      </c>
      <c r="G535" s="274">
        <v>12.4</v>
      </c>
      <c r="H535" s="274">
        <f>G535*C535</f>
        <v>186</v>
      </c>
      <c r="I535" s="96">
        <f>J530*E535</f>
        <v>255.71205831459903</v>
      </c>
      <c r="J535" s="199">
        <f>SUM(I535:I540)/(F535+H535)</f>
        <v>0.14362504309056773</v>
      </c>
      <c r="K535" s="204"/>
      <c r="L535" s="264"/>
    </row>
    <row r="536" spans="1:12" ht="15">
      <c r="A536" s="269"/>
      <c r="B536" s="271"/>
      <c r="C536" s="271"/>
      <c r="D536" s="111" t="str">
        <f>Data!$B$5</f>
        <v>20</v>
      </c>
      <c r="E536" s="112">
        <f>Data!$D$5</f>
        <v>1990</v>
      </c>
      <c r="F536" s="277"/>
      <c r="G536" s="275"/>
      <c r="H536" s="275"/>
      <c r="I536" s="96">
        <f>J530*E536</f>
        <v>244.64759425290964</v>
      </c>
      <c r="J536" s="204"/>
      <c r="K536" s="204"/>
      <c r="L536" s="264"/>
    </row>
    <row r="537" spans="1:12" ht="15">
      <c r="A537" s="269"/>
      <c r="B537" s="271"/>
      <c r="C537" s="271"/>
      <c r="D537" s="111" t="str">
        <f>Data!$B$6</f>
        <v>30</v>
      </c>
      <c r="E537" s="112">
        <f>Data!$D$6</f>
        <v>1910</v>
      </c>
      <c r="F537" s="277"/>
      <c r="G537" s="275"/>
      <c r="H537" s="275"/>
      <c r="I537" s="96">
        <f>J530*E537</f>
        <v>234.81251508696354</v>
      </c>
      <c r="J537" s="204"/>
      <c r="K537" s="204"/>
      <c r="L537" s="264"/>
    </row>
    <row r="538" spans="1:12" ht="15">
      <c r="A538" s="269"/>
      <c r="B538" s="271"/>
      <c r="C538" s="271"/>
      <c r="D538" s="111" t="str">
        <f>Data!$B$7</f>
        <v>40</v>
      </c>
      <c r="E538" s="112">
        <f>Data!$D$7</f>
        <v>1810</v>
      </c>
      <c r="F538" s="277"/>
      <c r="G538" s="275"/>
      <c r="H538" s="275"/>
      <c r="I538" s="96">
        <f>J530*E538</f>
        <v>222.51866612953089</v>
      </c>
      <c r="J538" s="204"/>
      <c r="K538" s="204"/>
      <c r="L538" s="264"/>
    </row>
    <row r="539" spans="1:12" ht="15">
      <c r="A539" s="269"/>
      <c r="B539" s="271"/>
      <c r="C539" s="271"/>
      <c r="D539" s="111" t="str">
        <f>Data!$B$8</f>
        <v>50</v>
      </c>
      <c r="E539" s="112">
        <f>Data!$D$8</f>
        <v>1710</v>
      </c>
      <c r="F539" s="277"/>
      <c r="G539" s="275"/>
      <c r="H539" s="275"/>
      <c r="I539" s="96">
        <f>J530*E539</f>
        <v>210.22481717209826</v>
      </c>
      <c r="J539" s="204"/>
      <c r="K539" s="204"/>
      <c r="L539" s="264"/>
    </row>
    <row r="540" spans="1:12" ht="15">
      <c r="A540" s="269"/>
      <c r="B540" s="271"/>
      <c r="C540" s="271"/>
      <c r="D540" s="111" t="str">
        <f>Data!$B$9</f>
        <v>100</v>
      </c>
      <c r="E540" s="112">
        <f>Data!$D$9</f>
        <v>7900</v>
      </c>
      <c r="F540" s="273"/>
      <c r="G540" s="278"/>
      <c r="H540" s="278"/>
      <c r="I540" s="96">
        <f>J514*E540</f>
        <v>1357.8743568346233</v>
      </c>
      <c r="J540" s="200"/>
      <c r="K540" s="204"/>
      <c r="L540" s="264"/>
    </row>
    <row r="541" spans="1:12" ht="15">
      <c r="A541" s="269"/>
      <c r="B541" s="274" t="s">
        <v>19</v>
      </c>
      <c r="C541" s="274">
        <v>14</v>
      </c>
      <c r="D541" s="111" t="str">
        <f>Data!$B$4</f>
        <v>10</v>
      </c>
      <c r="E541" s="112">
        <f>Data!$D$4</f>
        <v>2080</v>
      </c>
      <c r="F541" s="272">
        <f>SUM(E541:E547)</f>
        <v>37700</v>
      </c>
      <c r="G541" s="274">
        <v>12.4</v>
      </c>
      <c r="H541" s="272">
        <f>G541*C541</f>
        <v>173.6</v>
      </c>
      <c r="I541" s="96">
        <f>J535*E541</f>
        <v>298.7400896283809</v>
      </c>
      <c r="J541" s="199">
        <f>SUM(I541:I547)/(F541+H541)</f>
        <v>0.26261346682571757</v>
      </c>
      <c r="K541" s="204"/>
      <c r="L541" s="264"/>
    </row>
    <row r="542" spans="1:12" ht="15">
      <c r="A542" s="269"/>
      <c r="B542" s="275"/>
      <c r="C542" s="275"/>
      <c r="D542" s="111" t="str">
        <f>Data!$B$5</f>
        <v>20</v>
      </c>
      <c r="E542" s="112">
        <f>Data!$D$5</f>
        <v>1990</v>
      </c>
      <c r="F542" s="277"/>
      <c r="G542" s="275"/>
      <c r="H542" s="277"/>
      <c r="I542" s="96">
        <f>J535*E542</f>
        <v>285.81383575022977</v>
      </c>
      <c r="J542" s="204"/>
      <c r="K542" s="204"/>
      <c r="L542" s="264"/>
    </row>
    <row r="543" spans="1:12" ht="15">
      <c r="A543" s="269"/>
      <c r="B543" s="275"/>
      <c r="C543" s="275"/>
      <c r="D543" s="111" t="str">
        <f>Data!$B$6</f>
        <v>30</v>
      </c>
      <c r="E543" s="112">
        <f>Data!$D$6</f>
        <v>1910</v>
      </c>
      <c r="F543" s="277"/>
      <c r="G543" s="275"/>
      <c r="H543" s="277"/>
      <c r="I543" s="96">
        <f>J535*E543</f>
        <v>274.3238323029844</v>
      </c>
      <c r="J543" s="204"/>
      <c r="K543" s="204"/>
      <c r="L543" s="264"/>
    </row>
    <row r="544" spans="1:12" ht="15">
      <c r="A544" s="269"/>
      <c r="B544" s="275"/>
      <c r="C544" s="275"/>
      <c r="D544" s="111" t="str">
        <f>Data!$B$7</f>
        <v>40</v>
      </c>
      <c r="E544" s="112">
        <f>Data!$D$7</f>
        <v>1810</v>
      </c>
      <c r="F544" s="277"/>
      <c r="G544" s="275"/>
      <c r="H544" s="277"/>
      <c r="I544" s="96">
        <f>J535*E544</f>
        <v>259.96132799392757</v>
      </c>
      <c r="J544" s="204"/>
      <c r="K544" s="204"/>
      <c r="L544" s="264"/>
    </row>
    <row r="545" spans="1:12" ht="15">
      <c r="A545" s="269"/>
      <c r="B545" s="275"/>
      <c r="C545" s="275"/>
      <c r="D545" s="111" t="str">
        <f>Data!$B$8</f>
        <v>50</v>
      </c>
      <c r="E545" s="112">
        <f>Data!$D$8</f>
        <v>1710</v>
      </c>
      <c r="F545" s="277"/>
      <c r="G545" s="275"/>
      <c r="H545" s="277"/>
      <c r="I545" s="96">
        <f>J535*E545</f>
        <v>245.5988236848708</v>
      </c>
      <c r="J545" s="204"/>
      <c r="K545" s="204"/>
      <c r="L545" s="264"/>
    </row>
    <row r="546" spans="1:12" ht="15">
      <c r="A546" s="269"/>
      <c r="B546" s="275"/>
      <c r="C546" s="275"/>
      <c r="D546" s="111" t="str">
        <f>Data!$B$9</f>
        <v>100</v>
      </c>
      <c r="E546" s="112">
        <f>Data!$D$9</f>
        <v>7900</v>
      </c>
      <c r="F546" s="277"/>
      <c r="G546" s="275"/>
      <c r="H546" s="277"/>
      <c r="I546" s="107">
        <f>J535*E546</f>
        <v>1134.637840415485</v>
      </c>
      <c r="J546" s="204"/>
      <c r="K546" s="204"/>
      <c r="L546" s="264"/>
    </row>
    <row r="547" spans="1:12" ht="15.75" thickBot="1">
      <c r="A547" s="270"/>
      <c r="B547" s="276"/>
      <c r="C547" s="276"/>
      <c r="D547" s="117" t="str">
        <f>Data!$B$10</f>
        <v>370</v>
      </c>
      <c r="E547" s="118">
        <f>Data!$D$10</f>
        <v>20300</v>
      </c>
      <c r="F547" s="280"/>
      <c r="G547" s="276"/>
      <c r="H547" s="280"/>
      <c r="I547" s="97">
        <f>J405*E547</f>
        <v>7447.041647394617</v>
      </c>
      <c r="J547" s="205"/>
      <c r="K547" s="205"/>
      <c r="L547" s="264"/>
    </row>
    <row r="548" spans="1:12" ht="15.75" thickTop="1">
      <c r="A548" s="265">
        <v>21</v>
      </c>
      <c r="B548" s="129">
        <v>1</v>
      </c>
      <c r="C548" s="129">
        <v>229</v>
      </c>
      <c r="D548" s="120" t="str">
        <f>Data!$B$4</f>
        <v>10</v>
      </c>
      <c r="E548" s="130">
        <f>Data!$D$4</f>
        <v>2080</v>
      </c>
      <c r="F548" s="130">
        <f>SUM(E548)</f>
        <v>2080</v>
      </c>
      <c r="G548" s="129">
        <v>31.8</v>
      </c>
      <c r="H548" s="129">
        <f>G548*C548</f>
        <v>7282.2</v>
      </c>
      <c r="I548" s="78">
        <f>J541*E548</f>
        <v>546.2360109974925</v>
      </c>
      <c r="J548" s="80">
        <f>I548/(F548+H548)</f>
        <v>0.0583448346539801</v>
      </c>
      <c r="K548" s="207">
        <f>(J569*Data!E9+J541*Data!D10)/Data!E10</f>
        <v>0.24168650173287418</v>
      </c>
      <c r="L548" s="11"/>
    </row>
    <row r="549" spans="1:12" ht="15">
      <c r="A549" s="266"/>
      <c r="B549" s="262">
        <v>2</v>
      </c>
      <c r="C549" s="262">
        <v>31</v>
      </c>
      <c r="D549" s="124" t="str">
        <f>Data!$B$4</f>
        <v>10</v>
      </c>
      <c r="E549" s="130">
        <f>Data!$D$4</f>
        <v>2080</v>
      </c>
      <c r="F549" s="254">
        <f>SUM(E549:E550)</f>
        <v>4070</v>
      </c>
      <c r="G549" s="258">
        <v>23.22</v>
      </c>
      <c r="H549" s="258">
        <f>G549*C549</f>
        <v>719.8199999999999</v>
      </c>
      <c r="I549" s="78">
        <f>J548*E549</f>
        <v>121.3572560802786</v>
      </c>
      <c r="J549" s="182">
        <f>SUM(I549:I550)/(F549+H549)</f>
        <v>0.13444305946015853</v>
      </c>
      <c r="K549" s="208"/>
      <c r="L549" s="11"/>
    </row>
    <row r="550" spans="1:12" ht="15">
      <c r="A550" s="266"/>
      <c r="B550" s="262"/>
      <c r="C550" s="262"/>
      <c r="D550" s="124" t="str">
        <f>Data!$B$5</f>
        <v>20</v>
      </c>
      <c r="E550" s="125">
        <f>Data!$D$5</f>
        <v>1990</v>
      </c>
      <c r="F550" s="263"/>
      <c r="G550" s="261"/>
      <c r="H550" s="261"/>
      <c r="I550" s="78">
        <f>J541*E550</f>
        <v>522.6007989831779</v>
      </c>
      <c r="J550" s="182"/>
      <c r="K550" s="208"/>
      <c r="L550" s="11"/>
    </row>
    <row r="551" spans="1:12" ht="15">
      <c r="A551" s="266"/>
      <c r="B551" s="262">
        <v>3</v>
      </c>
      <c r="C551" s="262">
        <v>15</v>
      </c>
      <c r="D551" s="124" t="str">
        <f>Data!$B$4</f>
        <v>10</v>
      </c>
      <c r="E551" s="130">
        <f>Data!$D$4</f>
        <v>2080</v>
      </c>
      <c r="F551" s="254">
        <f>SUM(E551:E553)</f>
        <v>5980</v>
      </c>
      <c r="G551" s="258">
        <v>17.9</v>
      </c>
      <c r="H551" s="258">
        <f>G551*C551</f>
        <v>268.5</v>
      </c>
      <c r="I551" s="78">
        <f>J549*E551</f>
        <v>279.64156367712974</v>
      </c>
      <c r="J551" s="182">
        <f>SUM(I551:I553)/(F551+H551)</f>
        <v>0.16784427840921273</v>
      </c>
      <c r="K551" s="208"/>
      <c r="L551" s="11"/>
    </row>
    <row r="552" spans="1:12" ht="15">
      <c r="A552" s="266"/>
      <c r="B552" s="262"/>
      <c r="C552" s="262"/>
      <c r="D552" s="124" t="str">
        <f>Data!$B$5</f>
        <v>20</v>
      </c>
      <c r="E552" s="125">
        <f>Data!$D$5</f>
        <v>1990</v>
      </c>
      <c r="F552" s="255"/>
      <c r="G552" s="259"/>
      <c r="H552" s="259"/>
      <c r="I552" s="78">
        <f>J549*E552</f>
        <v>267.5416883257155</v>
      </c>
      <c r="J552" s="182"/>
      <c r="K552" s="208"/>
      <c r="L552" s="11"/>
    </row>
    <row r="553" spans="1:12" ht="15">
      <c r="A553" s="266"/>
      <c r="B553" s="262"/>
      <c r="C553" s="262"/>
      <c r="D553" s="124" t="str">
        <f>Data!$B$6</f>
        <v>30</v>
      </c>
      <c r="E553" s="125">
        <f>Data!$D$6</f>
        <v>1910</v>
      </c>
      <c r="F553" s="263"/>
      <c r="G553" s="261"/>
      <c r="H553" s="261"/>
      <c r="I553" s="78">
        <f>J541*E553</f>
        <v>501.59172163712054</v>
      </c>
      <c r="J553" s="182"/>
      <c r="K553" s="208"/>
      <c r="L553" s="11"/>
    </row>
    <row r="554" spans="1:12" ht="15">
      <c r="A554" s="266"/>
      <c r="B554" s="262">
        <v>4</v>
      </c>
      <c r="C554" s="262">
        <v>16</v>
      </c>
      <c r="D554" s="124" t="str">
        <f>Data!$B$4</f>
        <v>10</v>
      </c>
      <c r="E554" s="130">
        <f>Data!$D$4</f>
        <v>2080</v>
      </c>
      <c r="F554" s="254">
        <f>SUM(E554:E557)</f>
        <v>7790</v>
      </c>
      <c r="G554" s="258">
        <v>12.5</v>
      </c>
      <c r="H554" s="258">
        <f>G554*C554</f>
        <v>200</v>
      </c>
      <c r="I554" s="78">
        <f>J551*E554</f>
        <v>349.1160990911625</v>
      </c>
      <c r="J554" s="182">
        <f>SUM(I554:I557)/(F554+H554)</f>
        <v>0.18511128408531174</v>
      </c>
      <c r="K554" s="208"/>
      <c r="L554" s="11"/>
    </row>
    <row r="555" spans="1:12" ht="15">
      <c r="A555" s="266"/>
      <c r="B555" s="262"/>
      <c r="C555" s="262"/>
      <c r="D555" s="124" t="str">
        <f>Data!$B$5</f>
        <v>20</v>
      </c>
      <c r="E555" s="125">
        <f>Data!$D$5</f>
        <v>1990</v>
      </c>
      <c r="F555" s="255"/>
      <c r="G555" s="259"/>
      <c r="H555" s="259"/>
      <c r="I555" s="78">
        <f>J551*E555</f>
        <v>334.01011403433336</v>
      </c>
      <c r="J555" s="182"/>
      <c r="K555" s="208"/>
      <c r="L555" s="11"/>
    </row>
    <row r="556" spans="1:12" ht="15">
      <c r="A556" s="266"/>
      <c r="B556" s="262"/>
      <c r="C556" s="262"/>
      <c r="D556" s="124" t="str">
        <f>Data!$B$6</f>
        <v>30</v>
      </c>
      <c r="E556" s="125">
        <f>Data!$D$6</f>
        <v>1910</v>
      </c>
      <c r="F556" s="255"/>
      <c r="G556" s="259"/>
      <c r="H556" s="259"/>
      <c r="I556" s="78">
        <f>J551*E556</f>
        <v>320.58257176159634</v>
      </c>
      <c r="J556" s="182"/>
      <c r="K556" s="208"/>
      <c r="L556" s="11"/>
    </row>
    <row r="557" spans="1:12" ht="15">
      <c r="A557" s="266"/>
      <c r="B557" s="262"/>
      <c r="C557" s="262"/>
      <c r="D557" s="124" t="str">
        <f>Data!$B$7</f>
        <v>40</v>
      </c>
      <c r="E557" s="125">
        <f>Data!$D$7</f>
        <v>1810</v>
      </c>
      <c r="F557" s="263"/>
      <c r="G557" s="261"/>
      <c r="H557" s="261"/>
      <c r="I557" s="78">
        <f>J541*E557</f>
        <v>475.3303749545488</v>
      </c>
      <c r="J557" s="182"/>
      <c r="K557" s="208"/>
      <c r="L557" s="11"/>
    </row>
    <row r="558" spans="1:12" ht="15">
      <c r="A558" s="266"/>
      <c r="B558" s="262">
        <v>5</v>
      </c>
      <c r="C558" s="262">
        <v>45</v>
      </c>
      <c r="D558" s="124" t="str">
        <f>Data!$B$4</f>
        <v>10</v>
      </c>
      <c r="E558" s="130">
        <f>Data!$D$4</f>
        <v>2080</v>
      </c>
      <c r="F558" s="254">
        <f>SUM(E558:E562)</f>
        <v>9500</v>
      </c>
      <c r="G558" s="258">
        <v>12.62</v>
      </c>
      <c r="H558" s="254">
        <f>G558*C558</f>
        <v>567.9</v>
      </c>
      <c r="I558" s="78">
        <f>J554*E558</f>
        <v>385.03147089744846</v>
      </c>
      <c r="J558" s="182">
        <f>SUM(I558:I562)/(F558+H558)</f>
        <v>0.1878332056632024</v>
      </c>
      <c r="K558" s="208"/>
      <c r="L558" s="11"/>
    </row>
    <row r="559" spans="1:12" ht="15">
      <c r="A559" s="266"/>
      <c r="B559" s="262"/>
      <c r="C559" s="262"/>
      <c r="D559" s="124" t="str">
        <f>Data!$B$5</f>
        <v>20</v>
      </c>
      <c r="E559" s="125">
        <f>Data!$D$5</f>
        <v>1990</v>
      </c>
      <c r="F559" s="255"/>
      <c r="G559" s="259"/>
      <c r="H559" s="255"/>
      <c r="I559" s="78">
        <f>J554*E559</f>
        <v>368.37145532977036</v>
      </c>
      <c r="J559" s="182"/>
      <c r="K559" s="208"/>
      <c r="L559" s="11"/>
    </row>
    <row r="560" spans="1:12" ht="15">
      <c r="A560" s="266"/>
      <c r="B560" s="262"/>
      <c r="C560" s="262"/>
      <c r="D560" s="124" t="str">
        <f>Data!$B$6</f>
        <v>30</v>
      </c>
      <c r="E560" s="125">
        <f>Data!$D$6</f>
        <v>1910</v>
      </c>
      <c r="F560" s="255"/>
      <c r="G560" s="259"/>
      <c r="H560" s="255"/>
      <c r="I560" s="78">
        <f>J554*E560</f>
        <v>353.56255260294546</v>
      </c>
      <c r="J560" s="182"/>
      <c r="K560" s="208"/>
      <c r="L560" s="11"/>
    </row>
    <row r="561" spans="1:12" ht="15">
      <c r="A561" s="266"/>
      <c r="B561" s="262"/>
      <c r="C561" s="262"/>
      <c r="D561" s="124" t="str">
        <f>Data!$B$7</f>
        <v>40</v>
      </c>
      <c r="E561" s="125">
        <f>Data!$D$7</f>
        <v>1810</v>
      </c>
      <c r="F561" s="255"/>
      <c r="G561" s="259"/>
      <c r="H561" s="255"/>
      <c r="I561" s="78">
        <f>J554*E561</f>
        <v>335.05142419441427</v>
      </c>
      <c r="J561" s="182"/>
      <c r="K561" s="208"/>
      <c r="L561" s="11"/>
    </row>
    <row r="562" spans="1:12" ht="15">
      <c r="A562" s="266"/>
      <c r="B562" s="262"/>
      <c r="C562" s="262"/>
      <c r="D562" s="124" t="str">
        <f>Data!$B$8</f>
        <v>50</v>
      </c>
      <c r="E562" s="125">
        <f>Data!$D$8</f>
        <v>1710</v>
      </c>
      <c r="F562" s="263"/>
      <c r="G562" s="261"/>
      <c r="H562" s="263"/>
      <c r="I562" s="78">
        <f>J541*E562</f>
        <v>449.06902827197706</v>
      </c>
      <c r="J562" s="182"/>
      <c r="K562" s="208"/>
      <c r="L562" s="11"/>
    </row>
    <row r="563" spans="1:12" ht="15">
      <c r="A563" s="266"/>
      <c r="B563" s="262">
        <v>6</v>
      </c>
      <c r="C563" s="262">
        <v>15</v>
      </c>
      <c r="D563" s="124" t="str">
        <f>Data!$B$4</f>
        <v>10</v>
      </c>
      <c r="E563" s="130">
        <f>Data!$D$4</f>
        <v>2080</v>
      </c>
      <c r="F563" s="254">
        <f>SUM(E563:E568)</f>
        <v>17400</v>
      </c>
      <c r="G563" s="258">
        <v>12.4</v>
      </c>
      <c r="H563" s="258">
        <f>G563*C563</f>
        <v>186</v>
      </c>
      <c r="I563" s="78">
        <f>J558*E563</f>
        <v>390.69306777946105</v>
      </c>
      <c r="J563" s="182">
        <f>SUM(I563:I568)/(F563+H563)</f>
        <v>0.21943943146386852</v>
      </c>
      <c r="K563" s="208"/>
      <c r="L563" s="11"/>
    </row>
    <row r="564" spans="1:12" ht="15">
      <c r="A564" s="266"/>
      <c r="B564" s="262"/>
      <c r="C564" s="262"/>
      <c r="D564" s="124" t="str">
        <f>Data!$B$5</f>
        <v>20</v>
      </c>
      <c r="E564" s="125">
        <f>Data!$D$5</f>
        <v>1990</v>
      </c>
      <c r="F564" s="255"/>
      <c r="G564" s="259"/>
      <c r="H564" s="259"/>
      <c r="I564" s="78">
        <f>J558*E564</f>
        <v>373.7880792697728</v>
      </c>
      <c r="J564" s="182"/>
      <c r="K564" s="208"/>
      <c r="L564" s="11"/>
    </row>
    <row r="565" spans="1:12" ht="15">
      <c r="A565" s="266"/>
      <c r="B565" s="262"/>
      <c r="C565" s="262"/>
      <c r="D565" s="124" t="str">
        <f>Data!$B$6</f>
        <v>30</v>
      </c>
      <c r="E565" s="125">
        <f>Data!$D$6</f>
        <v>1910</v>
      </c>
      <c r="F565" s="255"/>
      <c r="G565" s="259"/>
      <c r="H565" s="259"/>
      <c r="I565" s="78">
        <f>J558*E565</f>
        <v>358.7614228167166</v>
      </c>
      <c r="J565" s="182"/>
      <c r="K565" s="208"/>
      <c r="L565" s="11"/>
    </row>
    <row r="566" spans="1:12" ht="15">
      <c r="A566" s="266"/>
      <c r="B566" s="262"/>
      <c r="C566" s="262"/>
      <c r="D566" s="124" t="str">
        <f>Data!$B$7</f>
        <v>40</v>
      </c>
      <c r="E566" s="125">
        <f>Data!$D$7</f>
        <v>1810</v>
      </c>
      <c r="F566" s="255"/>
      <c r="G566" s="259"/>
      <c r="H566" s="259"/>
      <c r="I566" s="78">
        <f>J558*E566</f>
        <v>339.9781022503964</v>
      </c>
      <c r="J566" s="182"/>
      <c r="K566" s="208"/>
      <c r="L566" s="11"/>
    </row>
    <row r="567" spans="1:12" ht="15">
      <c r="A567" s="266"/>
      <c r="B567" s="262"/>
      <c r="C567" s="262"/>
      <c r="D567" s="124" t="str">
        <f>Data!$B$8</f>
        <v>50</v>
      </c>
      <c r="E567" s="125">
        <f>Data!$D$8</f>
        <v>1710</v>
      </c>
      <c r="F567" s="255"/>
      <c r="G567" s="259"/>
      <c r="H567" s="259"/>
      <c r="I567" s="78">
        <f>J558*E567</f>
        <v>321.19478168407613</v>
      </c>
      <c r="J567" s="182"/>
      <c r="K567" s="208"/>
      <c r="L567" s="11"/>
    </row>
    <row r="568" spans="1:12" ht="15">
      <c r="A568" s="266"/>
      <c r="B568" s="262"/>
      <c r="C568" s="262"/>
      <c r="D568" s="124" t="str">
        <f>Data!$B$9</f>
        <v>100</v>
      </c>
      <c r="E568" s="125">
        <f>Data!$D$9</f>
        <v>7900</v>
      </c>
      <c r="F568" s="263"/>
      <c r="G568" s="261"/>
      <c r="H568" s="261"/>
      <c r="I568" s="78">
        <f>J541*E568</f>
        <v>2074.6463879231687</v>
      </c>
      <c r="J568" s="182"/>
      <c r="K568" s="208"/>
      <c r="L568" s="11"/>
    </row>
    <row r="569" spans="1:12" ht="15">
      <c r="A569" s="266"/>
      <c r="B569" s="262" t="s">
        <v>18</v>
      </c>
      <c r="C569" s="262">
        <v>14</v>
      </c>
      <c r="D569" s="124" t="str">
        <f>Data!$B$4</f>
        <v>10</v>
      </c>
      <c r="E569" s="130">
        <f>Data!$D$4</f>
        <v>2080</v>
      </c>
      <c r="F569" s="254">
        <f>SUM(E569:E574)</f>
        <v>17400</v>
      </c>
      <c r="G569" s="258">
        <v>12.4</v>
      </c>
      <c r="H569" s="258">
        <f>G569*C569</f>
        <v>173.6</v>
      </c>
      <c r="I569" s="78">
        <f>J563*E569</f>
        <v>456.4340174448465</v>
      </c>
      <c r="J569" s="182">
        <f>SUM(I569:I574)/(F569+H569)</f>
        <v>0.2172717091245569</v>
      </c>
      <c r="K569" s="208"/>
      <c r="L569" s="11"/>
    </row>
    <row r="570" spans="1:12" ht="15">
      <c r="A570" s="266"/>
      <c r="B570" s="262"/>
      <c r="C570" s="262"/>
      <c r="D570" s="124" t="str">
        <f>Data!$B$5</f>
        <v>20</v>
      </c>
      <c r="E570" s="125">
        <f>Data!$D$5</f>
        <v>1990</v>
      </c>
      <c r="F570" s="255"/>
      <c r="G570" s="259"/>
      <c r="H570" s="259"/>
      <c r="I570" s="78">
        <f>J563*E570</f>
        <v>436.6844686130984</v>
      </c>
      <c r="J570" s="182"/>
      <c r="K570" s="208"/>
      <c r="L570" s="11"/>
    </row>
    <row r="571" spans="1:12" ht="15">
      <c r="A571" s="266"/>
      <c r="B571" s="262"/>
      <c r="C571" s="262"/>
      <c r="D571" s="124" t="str">
        <f>Data!$B$6</f>
        <v>30</v>
      </c>
      <c r="E571" s="125">
        <f>Data!$D$6</f>
        <v>1910</v>
      </c>
      <c r="F571" s="255"/>
      <c r="G571" s="259"/>
      <c r="H571" s="259"/>
      <c r="I571" s="78">
        <f>J563*E571</f>
        <v>419.1293140959889</v>
      </c>
      <c r="J571" s="182"/>
      <c r="K571" s="208"/>
      <c r="L571" s="11"/>
    </row>
    <row r="572" spans="1:12" ht="15">
      <c r="A572" s="266"/>
      <c r="B572" s="262"/>
      <c r="C572" s="262"/>
      <c r="D572" s="124" t="str">
        <f>Data!$B$7</f>
        <v>40</v>
      </c>
      <c r="E572" s="125">
        <f>Data!$D$7</f>
        <v>1810</v>
      </c>
      <c r="F572" s="255"/>
      <c r="G572" s="259"/>
      <c r="H572" s="259"/>
      <c r="I572" s="78">
        <f>J563*E572</f>
        <v>397.18537094960203</v>
      </c>
      <c r="J572" s="182"/>
      <c r="K572" s="208"/>
      <c r="L572" s="11"/>
    </row>
    <row r="573" spans="1:12" ht="15">
      <c r="A573" s="266"/>
      <c r="B573" s="262"/>
      <c r="C573" s="262"/>
      <c r="D573" s="124" t="str">
        <f>Data!$B$8</f>
        <v>50</v>
      </c>
      <c r="E573" s="125">
        <f>Data!$D$8</f>
        <v>1710</v>
      </c>
      <c r="F573" s="255"/>
      <c r="G573" s="259"/>
      <c r="H573" s="259"/>
      <c r="I573" s="78">
        <f>J563*E573</f>
        <v>375.2414278032152</v>
      </c>
      <c r="J573" s="182"/>
      <c r="K573" s="208"/>
      <c r="L573" s="11"/>
    </row>
    <row r="574" spans="1:12" ht="15.75" thickBot="1">
      <c r="A574" s="267"/>
      <c r="B574" s="281"/>
      <c r="C574" s="281"/>
      <c r="D574" s="131" t="str">
        <f>Data!$B$9</f>
        <v>100</v>
      </c>
      <c r="E574" s="132">
        <f>Data!$D$9</f>
        <v>7900</v>
      </c>
      <c r="F574" s="256"/>
      <c r="G574" s="260"/>
      <c r="H574" s="260"/>
      <c r="I574" s="81">
        <f>J563*E574</f>
        <v>1733.5715085645613</v>
      </c>
      <c r="J574" s="191"/>
      <c r="K574" s="219"/>
      <c r="L574" s="11"/>
    </row>
    <row r="575" spans="1:12" ht="15.75" thickTop="1">
      <c r="A575" s="268">
        <v>22</v>
      </c>
      <c r="B575" s="108">
        <v>1</v>
      </c>
      <c r="C575" s="108">
        <v>229</v>
      </c>
      <c r="D575" s="109" t="str">
        <f>Data!$B$4</f>
        <v>10</v>
      </c>
      <c r="E575" s="115">
        <f>Data!$D$4</f>
        <v>2080</v>
      </c>
      <c r="F575" s="110">
        <f>SUM(E575)</f>
        <v>2080</v>
      </c>
      <c r="G575" s="108">
        <v>31.8</v>
      </c>
      <c r="H575" s="108">
        <f>G575*C575</f>
        <v>7282.2</v>
      </c>
      <c r="I575" s="103">
        <f>J569*E575</f>
        <v>451.92515497907834</v>
      </c>
      <c r="J575" s="105">
        <f>I575/(F575+H575)</f>
        <v>0.0482712562195935</v>
      </c>
      <c r="K575" s="199">
        <f>(J596*Data!E9+J541*Data!D10)/Data!E10</f>
        <v>0.2243727000932594</v>
      </c>
      <c r="L575" s="11"/>
    </row>
    <row r="576" spans="1:12" ht="15">
      <c r="A576" s="269"/>
      <c r="B576" s="271">
        <v>2</v>
      </c>
      <c r="C576" s="271">
        <v>31</v>
      </c>
      <c r="D576" s="111" t="str">
        <f>Data!$B$4</f>
        <v>10</v>
      </c>
      <c r="E576" s="110">
        <f>Data!$D$4</f>
        <v>2080</v>
      </c>
      <c r="F576" s="272">
        <f>SUM(E576:E577)</f>
        <v>4070</v>
      </c>
      <c r="G576" s="274">
        <v>23.22</v>
      </c>
      <c r="H576" s="274">
        <f>G576*C576</f>
        <v>719.8199999999999</v>
      </c>
      <c r="I576" s="96">
        <f>J575*E576</f>
        <v>100.40421293675449</v>
      </c>
      <c r="J576" s="199">
        <f>SUM(I576:I577)/(F576+H576)</f>
        <v>0.11123067549398989</v>
      </c>
      <c r="K576" s="204"/>
      <c r="L576" s="11"/>
    </row>
    <row r="577" spans="1:12" ht="15">
      <c r="A577" s="269"/>
      <c r="B577" s="271"/>
      <c r="C577" s="271"/>
      <c r="D577" s="111" t="str">
        <f>Data!$B$5</f>
        <v>20</v>
      </c>
      <c r="E577" s="112">
        <f>Data!$D$5</f>
        <v>1990</v>
      </c>
      <c r="F577" s="273"/>
      <c r="G577" s="278"/>
      <c r="H577" s="278"/>
      <c r="I577" s="96">
        <f>J569*E577</f>
        <v>432.3707011578682</v>
      </c>
      <c r="J577" s="200"/>
      <c r="K577" s="204"/>
      <c r="L577" s="11"/>
    </row>
    <row r="578" spans="1:12" ht="15">
      <c r="A578" s="269"/>
      <c r="B578" s="271">
        <v>3</v>
      </c>
      <c r="C578" s="271">
        <v>15</v>
      </c>
      <c r="D578" s="111" t="str">
        <f>Data!$B$4</f>
        <v>10</v>
      </c>
      <c r="E578" s="110">
        <f>Data!$D$4</f>
        <v>2080</v>
      </c>
      <c r="F578" s="272">
        <f>SUM(E578:E580)</f>
        <v>5980</v>
      </c>
      <c r="G578" s="274">
        <v>17.9</v>
      </c>
      <c r="H578" s="274">
        <f>G578*C578</f>
        <v>268.5</v>
      </c>
      <c r="I578" s="96">
        <f>J576*E578</f>
        <v>231.35980502749896</v>
      </c>
      <c r="J578" s="199">
        <f>SUM(I578:I580)/(F578+H578)</f>
        <v>0.13886497778481915</v>
      </c>
      <c r="K578" s="204"/>
      <c r="L578" s="11"/>
    </row>
    <row r="579" spans="1:12" ht="15">
      <c r="A579" s="269"/>
      <c r="B579" s="271"/>
      <c r="C579" s="271"/>
      <c r="D579" s="111" t="str">
        <f>Data!$B$5</f>
        <v>20</v>
      </c>
      <c r="E579" s="112">
        <f>Data!$D$5</f>
        <v>1990</v>
      </c>
      <c r="F579" s="277"/>
      <c r="G579" s="275"/>
      <c r="H579" s="275"/>
      <c r="I579" s="96">
        <f>J576*E579</f>
        <v>221.34904423303988</v>
      </c>
      <c r="J579" s="204"/>
      <c r="K579" s="204"/>
      <c r="L579" s="11"/>
    </row>
    <row r="580" spans="1:12" ht="15">
      <c r="A580" s="269"/>
      <c r="B580" s="271"/>
      <c r="C580" s="271"/>
      <c r="D580" s="111" t="str">
        <f>Data!$B$6</f>
        <v>30</v>
      </c>
      <c r="E580" s="112">
        <f>Data!$D$6</f>
        <v>1910</v>
      </c>
      <c r="F580" s="273"/>
      <c r="G580" s="278"/>
      <c r="H580" s="278"/>
      <c r="I580" s="96">
        <f>J569*E580</f>
        <v>414.9889644279037</v>
      </c>
      <c r="J580" s="200"/>
      <c r="K580" s="204"/>
      <c r="L580" s="11"/>
    </row>
    <row r="581" spans="1:12" ht="15">
      <c r="A581" s="269"/>
      <c r="B581" s="271">
        <v>4</v>
      </c>
      <c r="C581" s="271">
        <v>16</v>
      </c>
      <c r="D581" s="111" t="str">
        <f>Data!$B$4</f>
        <v>10</v>
      </c>
      <c r="E581" s="110">
        <f>Data!$D$4</f>
        <v>2080</v>
      </c>
      <c r="F581" s="272">
        <f>SUM(E581:E584)</f>
        <v>7790</v>
      </c>
      <c r="G581" s="274">
        <v>12.5</v>
      </c>
      <c r="H581" s="274">
        <f>G581*C581</f>
        <v>200</v>
      </c>
      <c r="I581" s="96">
        <f>J578*E581</f>
        <v>288.8391537924238</v>
      </c>
      <c r="J581" s="199">
        <f>SUM(I581:I584)/(F581+H581)</f>
        <v>0.15315073350045888</v>
      </c>
      <c r="K581" s="204"/>
      <c r="L581" s="11"/>
    </row>
    <row r="582" spans="1:12" ht="15">
      <c r="A582" s="269"/>
      <c r="B582" s="271"/>
      <c r="C582" s="271"/>
      <c r="D582" s="111" t="str">
        <f>Data!$B$5</f>
        <v>20</v>
      </c>
      <c r="E582" s="112">
        <f>Data!$D$5</f>
        <v>1990</v>
      </c>
      <c r="F582" s="277"/>
      <c r="G582" s="275"/>
      <c r="H582" s="275"/>
      <c r="I582" s="96">
        <f>J578*E582</f>
        <v>276.3413057917901</v>
      </c>
      <c r="J582" s="204"/>
      <c r="K582" s="204"/>
      <c r="L582" s="11"/>
    </row>
    <row r="583" spans="1:12" ht="15">
      <c r="A583" s="269"/>
      <c r="B583" s="271"/>
      <c r="C583" s="271"/>
      <c r="D583" s="111" t="str">
        <f>Data!$B$6</f>
        <v>30</v>
      </c>
      <c r="E583" s="112">
        <f>Data!$D$6</f>
        <v>1910</v>
      </c>
      <c r="F583" s="277"/>
      <c r="G583" s="275"/>
      <c r="H583" s="275"/>
      <c r="I583" s="96">
        <f>J578*E583</f>
        <v>265.2321075690046</v>
      </c>
      <c r="J583" s="204"/>
      <c r="K583" s="204"/>
      <c r="L583" s="11"/>
    </row>
    <row r="584" spans="1:12" ht="15">
      <c r="A584" s="269"/>
      <c r="B584" s="271"/>
      <c r="C584" s="271"/>
      <c r="D584" s="111" t="str">
        <f>Data!$B$7</f>
        <v>40</v>
      </c>
      <c r="E584" s="112">
        <f>Data!$D$7</f>
        <v>1810</v>
      </c>
      <c r="F584" s="273"/>
      <c r="G584" s="278"/>
      <c r="H584" s="278"/>
      <c r="I584" s="96">
        <f>J569*E584</f>
        <v>393.261793515448</v>
      </c>
      <c r="J584" s="200"/>
      <c r="K584" s="204"/>
      <c r="L584" s="11"/>
    </row>
    <row r="585" spans="1:12" ht="15">
      <c r="A585" s="269"/>
      <c r="B585" s="271">
        <v>5</v>
      </c>
      <c r="C585" s="271">
        <v>45</v>
      </c>
      <c r="D585" s="111" t="str">
        <f>Data!$B$4</f>
        <v>10</v>
      </c>
      <c r="E585" s="110">
        <f>Data!$D$4</f>
        <v>2080</v>
      </c>
      <c r="F585" s="272">
        <f>SUM(E585:E589)</f>
        <v>9500</v>
      </c>
      <c r="G585" s="274">
        <v>12.62</v>
      </c>
      <c r="H585" s="272">
        <f>G585*C585</f>
        <v>567.9</v>
      </c>
      <c r="I585" s="96">
        <f>J581*E585</f>
        <v>318.55352568095446</v>
      </c>
      <c r="J585" s="199">
        <f>SUM(I585:I589)/(F585+H585)</f>
        <v>0.15540269932871473</v>
      </c>
      <c r="K585" s="204"/>
      <c r="L585" s="11"/>
    </row>
    <row r="586" spans="1:12" ht="15">
      <c r="A586" s="269"/>
      <c r="B586" s="271"/>
      <c r="C586" s="271"/>
      <c r="D586" s="111" t="str">
        <f>Data!$B$5</f>
        <v>20</v>
      </c>
      <c r="E586" s="112">
        <f>Data!$D$5</f>
        <v>1990</v>
      </c>
      <c r="F586" s="277"/>
      <c r="G586" s="275"/>
      <c r="H586" s="277"/>
      <c r="I586" s="96">
        <f>J581*E586</f>
        <v>304.7699596659132</v>
      </c>
      <c r="J586" s="204"/>
      <c r="K586" s="204"/>
      <c r="L586" s="11"/>
    </row>
    <row r="587" spans="1:12" ht="15">
      <c r="A587" s="269"/>
      <c r="B587" s="271"/>
      <c r="C587" s="271"/>
      <c r="D587" s="111" t="str">
        <f>Data!$B$6</f>
        <v>30</v>
      </c>
      <c r="E587" s="112">
        <f>Data!$D$6</f>
        <v>1910</v>
      </c>
      <c r="F587" s="277"/>
      <c r="G587" s="275"/>
      <c r="H587" s="277"/>
      <c r="I587" s="96">
        <f>J581*E587</f>
        <v>292.51790098587645</v>
      </c>
      <c r="J587" s="204"/>
      <c r="K587" s="204"/>
      <c r="L587" s="11"/>
    </row>
    <row r="588" spans="1:12" ht="15">
      <c r="A588" s="269"/>
      <c r="B588" s="271"/>
      <c r="C588" s="271"/>
      <c r="D588" s="111" t="str">
        <f>Data!$B$7</f>
        <v>40</v>
      </c>
      <c r="E588" s="112">
        <f>Data!$D$7</f>
        <v>1810</v>
      </c>
      <c r="F588" s="277"/>
      <c r="G588" s="275"/>
      <c r="H588" s="277"/>
      <c r="I588" s="96">
        <f>J581*E588</f>
        <v>277.20282763583054</v>
      </c>
      <c r="J588" s="204"/>
      <c r="K588" s="204"/>
      <c r="L588" s="11"/>
    </row>
    <row r="589" spans="1:12" ht="15">
      <c r="A589" s="269"/>
      <c r="B589" s="271"/>
      <c r="C589" s="271"/>
      <c r="D589" s="111" t="str">
        <f>Data!$B$8</f>
        <v>50</v>
      </c>
      <c r="E589" s="112">
        <f>Data!$D$8</f>
        <v>1710</v>
      </c>
      <c r="F589" s="273"/>
      <c r="G589" s="278"/>
      <c r="H589" s="273"/>
      <c r="I589" s="96">
        <f>J569*E589</f>
        <v>371.5346226029923</v>
      </c>
      <c r="J589" s="200"/>
      <c r="K589" s="204"/>
      <c r="L589" s="11"/>
    </row>
    <row r="590" spans="1:12" ht="15">
      <c r="A590" s="269"/>
      <c r="B590" s="271">
        <v>6</v>
      </c>
      <c r="C590" s="271">
        <v>15</v>
      </c>
      <c r="D590" s="111" t="str">
        <f>Data!$B$4</f>
        <v>10</v>
      </c>
      <c r="E590" s="110">
        <f>Data!$D$4</f>
        <v>2080</v>
      </c>
      <c r="F590" s="272">
        <f>SUM(E590:E595)</f>
        <v>17400</v>
      </c>
      <c r="G590" s="274">
        <v>12.4</v>
      </c>
      <c r="H590" s="274">
        <f>G590*C590</f>
        <v>186</v>
      </c>
      <c r="I590" s="96">
        <f>J585*E590</f>
        <v>323.2376146037266</v>
      </c>
      <c r="J590" s="199">
        <f>SUM(I590:I595)/(F590+H590)</f>
        <v>0.18155192458244</v>
      </c>
      <c r="K590" s="204"/>
      <c r="L590" s="11"/>
    </row>
    <row r="591" spans="1:12" ht="15">
      <c r="A591" s="269"/>
      <c r="B591" s="271"/>
      <c r="C591" s="271"/>
      <c r="D591" s="111" t="str">
        <f>Data!$B$5</f>
        <v>20</v>
      </c>
      <c r="E591" s="112">
        <f>Data!$D$5</f>
        <v>1990</v>
      </c>
      <c r="F591" s="277"/>
      <c r="G591" s="275"/>
      <c r="H591" s="275"/>
      <c r="I591" s="96">
        <f>J585*E591</f>
        <v>309.2513716641423</v>
      </c>
      <c r="J591" s="204"/>
      <c r="K591" s="204"/>
      <c r="L591" s="11"/>
    </row>
    <row r="592" spans="1:12" ht="15">
      <c r="A592" s="269"/>
      <c r="B592" s="271"/>
      <c r="C592" s="271"/>
      <c r="D592" s="111" t="str">
        <f>Data!$B$6</f>
        <v>30</v>
      </c>
      <c r="E592" s="112">
        <f>Data!$D$6</f>
        <v>1910</v>
      </c>
      <c r="F592" s="277"/>
      <c r="G592" s="275"/>
      <c r="H592" s="275"/>
      <c r="I592" s="96">
        <f>J585*E592</f>
        <v>296.81915571784515</v>
      </c>
      <c r="J592" s="204"/>
      <c r="K592" s="204"/>
      <c r="L592" s="11"/>
    </row>
    <row r="593" spans="1:12" ht="15">
      <c r="A593" s="269"/>
      <c r="B593" s="271"/>
      <c r="C593" s="271"/>
      <c r="D593" s="111" t="str">
        <f>Data!$B$7</f>
        <v>40</v>
      </c>
      <c r="E593" s="112">
        <f>Data!$D$7</f>
        <v>1810</v>
      </c>
      <c r="F593" s="277"/>
      <c r="G593" s="275"/>
      <c r="H593" s="275"/>
      <c r="I593" s="96">
        <f>J585*E593</f>
        <v>281.2788857849737</v>
      </c>
      <c r="J593" s="204"/>
      <c r="K593" s="204"/>
      <c r="L593" s="11"/>
    </row>
    <row r="594" spans="1:12" ht="15">
      <c r="A594" s="269"/>
      <c r="B594" s="271"/>
      <c r="C594" s="271"/>
      <c r="D594" s="111" t="str">
        <f>Data!$B$8</f>
        <v>50</v>
      </c>
      <c r="E594" s="112">
        <f>Data!$D$8</f>
        <v>1710</v>
      </c>
      <c r="F594" s="277"/>
      <c r="G594" s="275"/>
      <c r="H594" s="275"/>
      <c r="I594" s="96">
        <f>J585*E594</f>
        <v>265.73861585210216</v>
      </c>
      <c r="J594" s="204"/>
      <c r="K594" s="204"/>
      <c r="L594" s="11"/>
    </row>
    <row r="595" spans="1:12" ht="15">
      <c r="A595" s="269"/>
      <c r="B595" s="271"/>
      <c r="C595" s="271"/>
      <c r="D595" s="111" t="str">
        <f>Data!$B$9</f>
        <v>100</v>
      </c>
      <c r="E595" s="112">
        <f>Data!$D$9</f>
        <v>7900</v>
      </c>
      <c r="F595" s="273"/>
      <c r="G595" s="278"/>
      <c r="H595" s="278"/>
      <c r="I595" s="96">
        <f>J569*E595</f>
        <v>1716.4465020839996</v>
      </c>
      <c r="J595" s="200"/>
      <c r="K595" s="204"/>
      <c r="L595" s="11"/>
    </row>
    <row r="596" spans="1:12" ht="15">
      <c r="A596" s="269"/>
      <c r="B596" s="271" t="s">
        <v>18</v>
      </c>
      <c r="C596" s="271">
        <v>14</v>
      </c>
      <c r="D596" s="111" t="str">
        <f>Data!$B$4</f>
        <v>10</v>
      </c>
      <c r="E596" s="110">
        <f>Data!$D$4</f>
        <v>2080</v>
      </c>
      <c r="F596" s="272">
        <f>SUM(E596:E601)</f>
        <v>17400</v>
      </c>
      <c r="G596" s="274">
        <v>12.4</v>
      </c>
      <c r="H596" s="274">
        <f>G596*C596</f>
        <v>173.6</v>
      </c>
      <c r="I596" s="96">
        <f>J590*E596</f>
        <v>377.62800313147517</v>
      </c>
      <c r="J596" s="199">
        <f>SUM(I596:I601)/(F596+H596)</f>
        <v>0.1797584722387249</v>
      </c>
      <c r="K596" s="204"/>
      <c r="L596" s="11"/>
    </row>
    <row r="597" spans="1:12" ht="15">
      <c r="A597" s="269"/>
      <c r="B597" s="271"/>
      <c r="C597" s="271"/>
      <c r="D597" s="111" t="str">
        <f>Data!$B$5</f>
        <v>20</v>
      </c>
      <c r="E597" s="112">
        <f>Data!$D$5</f>
        <v>1990</v>
      </c>
      <c r="F597" s="277"/>
      <c r="G597" s="275"/>
      <c r="H597" s="275"/>
      <c r="I597" s="96">
        <f>J590*E597</f>
        <v>361.28832991905557</v>
      </c>
      <c r="J597" s="204"/>
      <c r="K597" s="204"/>
      <c r="L597" s="11"/>
    </row>
    <row r="598" spans="1:12" ht="15">
      <c r="A598" s="269"/>
      <c r="B598" s="271"/>
      <c r="C598" s="271"/>
      <c r="D598" s="111" t="str">
        <f>Data!$B$6</f>
        <v>30</v>
      </c>
      <c r="E598" s="112">
        <f>Data!$D$6</f>
        <v>1910</v>
      </c>
      <c r="F598" s="277"/>
      <c r="G598" s="275"/>
      <c r="H598" s="275"/>
      <c r="I598" s="96">
        <f>J590*E598</f>
        <v>346.7641759524604</v>
      </c>
      <c r="J598" s="204"/>
      <c r="K598" s="204"/>
      <c r="L598" s="11"/>
    </row>
    <row r="599" spans="1:12" ht="15">
      <c r="A599" s="269"/>
      <c r="B599" s="271"/>
      <c r="C599" s="271"/>
      <c r="D599" s="111" t="str">
        <f>Data!$B$7</f>
        <v>40</v>
      </c>
      <c r="E599" s="112">
        <f>Data!$D$7</f>
        <v>1810</v>
      </c>
      <c r="F599" s="277"/>
      <c r="G599" s="275"/>
      <c r="H599" s="275"/>
      <c r="I599" s="96">
        <f>J590*E599</f>
        <v>328.6089834942164</v>
      </c>
      <c r="J599" s="204"/>
      <c r="K599" s="204"/>
      <c r="L599" s="11"/>
    </row>
    <row r="600" spans="1:12" ht="15">
      <c r="A600" s="269"/>
      <c r="B600" s="271"/>
      <c r="C600" s="271"/>
      <c r="D600" s="111" t="str">
        <f>Data!$B$8</f>
        <v>50</v>
      </c>
      <c r="E600" s="112">
        <f>Data!$D$8</f>
        <v>1710</v>
      </c>
      <c r="F600" s="277"/>
      <c r="G600" s="275"/>
      <c r="H600" s="275"/>
      <c r="I600" s="96">
        <f>J590*E600</f>
        <v>310.45379103597236</v>
      </c>
      <c r="J600" s="204"/>
      <c r="K600" s="204"/>
      <c r="L600" s="11"/>
    </row>
    <row r="601" spans="1:12" ht="15.75" thickBot="1">
      <c r="A601" s="270"/>
      <c r="B601" s="279"/>
      <c r="C601" s="279"/>
      <c r="D601" s="111" t="str">
        <f>Data!$B$9</f>
        <v>100</v>
      </c>
      <c r="E601" s="112">
        <f>Data!$D$9</f>
        <v>7900</v>
      </c>
      <c r="F601" s="280"/>
      <c r="G601" s="276"/>
      <c r="H601" s="276"/>
      <c r="I601" s="97">
        <f>J590*E601</f>
        <v>1434.2602042012759</v>
      </c>
      <c r="J601" s="205"/>
      <c r="K601" s="205"/>
      <c r="L601" s="11"/>
    </row>
    <row r="602" spans="1:12" ht="15.75" thickTop="1">
      <c r="A602" s="265">
        <v>23</v>
      </c>
      <c r="B602" s="129">
        <v>1</v>
      </c>
      <c r="C602" s="129">
        <v>229</v>
      </c>
      <c r="D602" s="120" t="str">
        <f>Data!$B$4</f>
        <v>10</v>
      </c>
      <c r="E602" s="121">
        <f>Data!$D$4</f>
        <v>2080</v>
      </c>
      <c r="F602" s="130">
        <f>SUM(E602)</f>
        <v>2080</v>
      </c>
      <c r="G602" s="129">
        <v>31.8</v>
      </c>
      <c r="H602" s="129">
        <f>G602*C602</f>
        <v>7282.2</v>
      </c>
      <c r="I602" s="82">
        <f>J596*E602</f>
        <v>373.8976222565478</v>
      </c>
      <c r="J602" s="80">
        <f>I602/(F602+H602)</f>
        <v>0.03993694027648926</v>
      </c>
      <c r="K602" s="220">
        <f>(J623*Data!E9+J541*Data!D10)/Data!E10</f>
        <v>0.21004822801209552</v>
      </c>
      <c r="L602" s="11"/>
    </row>
    <row r="603" spans="1:12" ht="15">
      <c r="A603" s="266"/>
      <c r="B603" s="262">
        <v>2</v>
      </c>
      <c r="C603" s="262">
        <v>31</v>
      </c>
      <c r="D603" s="124" t="str">
        <f>Data!$B$4</f>
        <v>10</v>
      </c>
      <c r="E603" s="130">
        <f>Data!$D$4</f>
        <v>2080</v>
      </c>
      <c r="F603" s="254">
        <f>SUM(E603:E604)</f>
        <v>4070</v>
      </c>
      <c r="G603" s="258">
        <v>23.22</v>
      </c>
      <c r="H603" s="258">
        <f>G603*C603</f>
        <v>719.8199999999999</v>
      </c>
      <c r="I603" s="78">
        <f>J602*E603</f>
        <v>83.06883577509765</v>
      </c>
      <c r="J603" s="207">
        <f>SUM(I603:I604)/(F603+H603)</f>
        <v>0.09202604597462123</v>
      </c>
      <c r="K603" s="208"/>
      <c r="L603" s="11"/>
    </row>
    <row r="604" spans="1:12" ht="15">
      <c r="A604" s="266"/>
      <c r="B604" s="262"/>
      <c r="C604" s="262"/>
      <c r="D604" s="124" t="str">
        <f>Data!$B$5</f>
        <v>20</v>
      </c>
      <c r="E604" s="125">
        <f>Data!$D$5</f>
        <v>1990</v>
      </c>
      <c r="F604" s="263"/>
      <c r="G604" s="261"/>
      <c r="H604" s="261"/>
      <c r="I604" s="78">
        <f>J596*E604</f>
        <v>357.71935975506256</v>
      </c>
      <c r="J604" s="209"/>
      <c r="K604" s="208"/>
      <c r="L604" s="11"/>
    </row>
    <row r="605" spans="1:12" ht="15">
      <c r="A605" s="266"/>
      <c r="B605" s="262">
        <v>3</v>
      </c>
      <c r="C605" s="262">
        <v>15</v>
      </c>
      <c r="D605" s="124" t="str">
        <f>Data!$B$4</f>
        <v>10</v>
      </c>
      <c r="E605" s="130">
        <f>Data!$D$4</f>
        <v>2080</v>
      </c>
      <c r="F605" s="254">
        <f>SUM(E605:E607)</f>
        <v>5980</v>
      </c>
      <c r="G605" s="258">
        <v>17.9</v>
      </c>
      <c r="H605" s="258">
        <f>G605*C605</f>
        <v>268.5</v>
      </c>
      <c r="I605" s="78">
        <f>J603*E605</f>
        <v>191.41417562721216</v>
      </c>
      <c r="J605" s="207">
        <f>SUM(I605:I607)/(F605+H605)</f>
        <v>0.11488912364450235</v>
      </c>
      <c r="K605" s="208"/>
      <c r="L605" s="11"/>
    </row>
    <row r="606" spans="1:12" ht="15">
      <c r="A606" s="266"/>
      <c r="B606" s="262"/>
      <c r="C606" s="262"/>
      <c r="D606" s="124" t="str">
        <f>Data!$B$5</f>
        <v>20</v>
      </c>
      <c r="E606" s="125">
        <f>Data!$D$5</f>
        <v>1990</v>
      </c>
      <c r="F606" s="255"/>
      <c r="G606" s="259"/>
      <c r="H606" s="259"/>
      <c r="I606" s="78">
        <f>J603*E606</f>
        <v>183.13183148949625</v>
      </c>
      <c r="J606" s="208"/>
      <c r="K606" s="208"/>
      <c r="L606" s="11"/>
    </row>
    <row r="607" spans="1:12" ht="15">
      <c r="A607" s="266"/>
      <c r="B607" s="262"/>
      <c r="C607" s="262"/>
      <c r="D607" s="124" t="str">
        <f>Data!$B$6</f>
        <v>30</v>
      </c>
      <c r="E607" s="125">
        <f>Data!$D$6</f>
        <v>1910</v>
      </c>
      <c r="F607" s="263"/>
      <c r="G607" s="261"/>
      <c r="H607" s="261"/>
      <c r="I607" s="78">
        <f>J596*E607</f>
        <v>343.33868197596456</v>
      </c>
      <c r="J607" s="209"/>
      <c r="K607" s="208"/>
      <c r="L607" s="11"/>
    </row>
    <row r="608" spans="1:12" ht="15">
      <c r="A608" s="266"/>
      <c r="B608" s="262">
        <v>4</v>
      </c>
      <c r="C608" s="262">
        <v>16</v>
      </c>
      <c r="D608" s="124" t="str">
        <f>Data!$B$4</f>
        <v>10</v>
      </c>
      <c r="E608" s="130">
        <f>Data!$D$4</f>
        <v>2080</v>
      </c>
      <c r="F608" s="254">
        <f>SUM(E608:E611)</f>
        <v>7790</v>
      </c>
      <c r="G608" s="258">
        <v>12.5</v>
      </c>
      <c r="H608" s="258">
        <f>G608*C608</f>
        <v>200</v>
      </c>
      <c r="I608" s="78">
        <f>J605*E608</f>
        <v>238.9693771805649</v>
      </c>
      <c r="J608" s="207">
        <f>SUM(I608:I611)/(F608+H608)</f>
        <v>0.12670835971792443</v>
      </c>
      <c r="K608" s="208"/>
      <c r="L608" s="11"/>
    </row>
    <row r="609" spans="1:12" ht="15">
      <c r="A609" s="266"/>
      <c r="B609" s="262"/>
      <c r="C609" s="262"/>
      <c r="D609" s="124" t="str">
        <f>Data!$B$5</f>
        <v>20</v>
      </c>
      <c r="E609" s="125">
        <f>Data!$D$5</f>
        <v>1990</v>
      </c>
      <c r="F609" s="255"/>
      <c r="G609" s="259"/>
      <c r="H609" s="259"/>
      <c r="I609" s="78">
        <f>J605*E609</f>
        <v>228.62935605255967</v>
      </c>
      <c r="J609" s="208"/>
      <c r="K609" s="208"/>
      <c r="L609" s="11"/>
    </row>
    <row r="610" spans="1:12" ht="15">
      <c r="A610" s="266"/>
      <c r="B610" s="262"/>
      <c r="C610" s="262"/>
      <c r="D610" s="124" t="str">
        <f>Data!$B$6</f>
        <v>30</v>
      </c>
      <c r="E610" s="125">
        <f>Data!$D$6</f>
        <v>1910</v>
      </c>
      <c r="F610" s="255"/>
      <c r="G610" s="259"/>
      <c r="H610" s="259"/>
      <c r="I610" s="78">
        <f>J605*E610</f>
        <v>219.43822616099948</v>
      </c>
      <c r="J610" s="208"/>
      <c r="K610" s="208"/>
      <c r="L610" s="11"/>
    </row>
    <row r="611" spans="1:12" ht="15">
      <c r="A611" s="266"/>
      <c r="B611" s="262"/>
      <c r="C611" s="262"/>
      <c r="D611" s="124" t="str">
        <f>Data!$B$7</f>
        <v>40</v>
      </c>
      <c r="E611" s="125">
        <f>Data!$D$7</f>
        <v>1810</v>
      </c>
      <c r="F611" s="263"/>
      <c r="G611" s="261"/>
      <c r="H611" s="261"/>
      <c r="I611" s="78">
        <f>J596*E611</f>
        <v>325.36283475209206</v>
      </c>
      <c r="J611" s="209"/>
      <c r="K611" s="208"/>
      <c r="L611" s="11"/>
    </row>
    <row r="612" spans="1:12" ht="15">
      <c r="A612" s="266"/>
      <c r="B612" s="262">
        <v>5</v>
      </c>
      <c r="C612" s="262">
        <v>45</v>
      </c>
      <c r="D612" s="124" t="str">
        <f>Data!$B$4</f>
        <v>10</v>
      </c>
      <c r="E612" s="130">
        <f>Data!$D$4</f>
        <v>2080</v>
      </c>
      <c r="F612" s="254">
        <f>SUM(E612:E616)</f>
        <v>9500</v>
      </c>
      <c r="G612" s="258">
        <v>12.62</v>
      </c>
      <c r="H612" s="254">
        <f>G612*C612</f>
        <v>567.9</v>
      </c>
      <c r="I612" s="78">
        <f>J608*E612</f>
        <v>263.5533882132828</v>
      </c>
      <c r="J612" s="207">
        <f>SUM(I612:I616)/(F612+H612)</f>
        <v>0.12857151041735126</v>
      </c>
      <c r="K612" s="208"/>
      <c r="L612" s="11"/>
    </row>
    <row r="613" spans="1:12" ht="15">
      <c r="A613" s="266"/>
      <c r="B613" s="262"/>
      <c r="C613" s="262"/>
      <c r="D613" s="124" t="str">
        <f>Data!$B$5</f>
        <v>20</v>
      </c>
      <c r="E613" s="125">
        <f>Data!$D$5</f>
        <v>1990</v>
      </c>
      <c r="F613" s="255"/>
      <c r="G613" s="259"/>
      <c r="H613" s="255"/>
      <c r="I613" s="78">
        <f>J608*E613</f>
        <v>252.14963583866964</v>
      </c>
      <c r="J613" s="208"/>
      <c r="K613" s="208"/>
      <c r="L613" s="11"/>
    </row>
    <row r="614" spans="1:12" ht="15">
      <c r="A614" s="266"/>
      <c r="B614" s="262"/>
      <c r="C614" s="262"/>
      <c r="D614" s="124" t="str">
        <f>Data!$B$6</f>
        <v>30</v>
      </c>
      <c r="E614" s="125">
        <f>Data!$D$6</f>
        <v>1910</v>
      </c>
      <c r="F614" s="255"/>
      <c r="G614" s="259"/>
      <c r="H614" s="255"/>
      <c r="I614" s="78">
        <f>J608*E614</f>
        <v>242.01296706123566</v>
      </c>
      <c r="J614" s="208"/>
      <c r="K614" s="208"/>
      <c r="L614" s="11"/>
    </row>
    <row r="615" spans="1:12" ht="15">
      <c r="A615" s="266"/>
      <c r="B615" s="262"/>
      <c r="C615" s="262"/>
      <c r="D615" s="124" t="str">
        <f>Data!$B$7</f>
        <v>40</v>
      </c>
      <c r="E615" s="125">
        <f>Data!$D$7</f>
        <v>1810</v>
      </c>
      <c r="F615" s="255"/>
      <c r="G615" s="259"/>
      <c r="H615" s="255"/>
      <c r="I615" s="78">
        <f>J608*E615</f>
        <v>229.34213108944323</v>
      </c>
      <c r="J615" s="208"/>
      <c r="K615" s="208"/>
      <c r="L615" s="11"/>
    </row>
    <row r="616" spans="1:12" ht="15">
      <c r="A616" s="266"/>
      <c r="B616" s="262"/>
      <c r="C616" s="262"/>
      <c r="D616" s="124" t="str">
        <f>Data!$B$8</f>
        <v>50</v>
      </c>
      <c r="E616" s="125">
        <f>Data!$D$8</f>
        <v>1710</v>
      </c>
      <c r="F616" s="263"/>
      <c r="G616" s="261"/>
      <c r="H616" s="263"/>
      <c r="I616" s="78">
        <f>J596*E616</f>
        <v>307.3869875282196</v>
      </c>
      <c r="J616" s="209"/>
      <c r="K616" s="208"/>
      <c r="L616" s="11"/>
    </row>
    <row r="617" spans="1:12" ht="15">
      <c r="A617" s="266"/>
      <c r="B617" s="262">
        <v>6</v>
      </c>
      <c r="C617" s="262">
        <v>15</v>
      </c>
      <c r="D617" s="124" t="str">
        <f>Data!$B$4</f>
        <v>10</v>
      </c>
      <c r="E617" s="130">
        <f>Data!$D$4</f>
        <v>2080</v>
      </c>
      <c r="F617" s="254">
        <f>SUM(E617:E622)</f>
        <v>17400</v>
      </c>
      <c r="G617" s="258">
        <v>12.4</v>
      </c>
      <c r="H617" s="258">
        <f>G617*C617</f>
        <v>186</v>
      </c>
      <c r="I617" s="78">
        <f>J612*E617</f>
        <v>267.42874166809065</v>
      </c>
      <c r="J617" s="207">
        <f>SUM(I617:I622)/(F617+H617)</f>
        <v>0.15020591832427863</v>
      </c>
      <c r="K617" s="208"/>
      <c r="L617" s="11"/>
    </row>
    <row r="618" spans="1:12" ht="15">
      <c r="A618" s="266"/>
      <c r="B618" s="262"/>
      <c r="C618" s="262"/>
      <c r="D618" s="124" t="str">
        <f>Data!$B$5</f>
        <v>20</v>
      </c>
      <c r="E618" s="125">
        <f>Data!$D$5</f>
        <v>1990</v>
      </c>
      <c r="F618" s="255"/>
      <c r="G618" s="259"/>
      <c r="H618" s="259"/>
      <c r="I618" s="78">
        <f>J612*E618</f>
        <v>255.85730573052902</v>
      </c>
      <c r="J618" s="208"/>
      <c r="K618" s="208"/>
      <c r="L618" s="11"/>
    </row>
    <row r="619" spans="1:12" ht="15">
      <c r="A619" s="266"/>
      <c r="B619" s="262"/>
      <c r="C619" s="262"/>
      <c r="D619" s="124" t="str">
        <f>Data!$B$6</f>
        <v>30</v>
      </c>
      <c r="E619" s="125">
        <f>Data!$D$6</f>
        <v>1910</v>
      </c>
      <c r="F619" s="255"/>
      <c r="G619" s="259"/>
      <c r="H619" s="259"/>
      <c r="I619" s="78">
        <f>J612*E619</f>
        <v>245.57158489714092</v>
      </c>
      <c r="J619" s="208"/>
      <c r="K619" s="208"/>
      <c r="L619" s="11"/>
    </row>
    <row r="620" spans="1:12" ht="15">
      <c r="A620" s="266"/>
      <c r="B620" s="262"/>
      <c r="C620" s="262"/>
      <c r="D620" s="124" t="str">
        <f>Data!$B$7</f>
        <v>40</v>
      </c>
      <c r="E620" s="125">
        <f>Data!$D$7</f>
        <v>1810</v>
      </c>
      <c r="F620" s="255"/>
      <c r="G620" s="259"/>
      <c r="H620" s="259"/>
      <c r="I620" s="78">
        <f>J612*E620</f>
        <v>232.7144338554058</v>
      </c>
      <c r="J620" s="208"/>
      <c r="K620" s="208"/>
      <c r="L620" s="11"/>
    </row>
    <row r="621" spans="1:12" ht="15">
      <c r="A621" s="266"/>
      <c r="B621" s="262"/>
      <c r="C621" s="262"/>
      <c r="D621" s="124" t="str">
        <f>Data!$B$8</f>
        <v>50</v>
      </c>
      <c r="E621" s="125">
        <f>Data!$D$8</f>
        <v>1710</v>
      </c>
      <c r="F621" s="255"/>
      <c r="G621" s="259"/>
      <c r="H621" s="259"/>
      <c r="I621" s="78">
        <f>J612*E621</f>
        <v>219.85728281367065</v>
      </c>
      <c r="J621" s="208"/>
      <c r="K621" s="208"/>
      <c r="L621" s="11"/>
    </row>
    <row r="622" spans="1:12" ht="15">
      <c r="A622" s="266"/>
      <c r="B622" s="262"/>
      <c r="C622" s="262"/>
      <c r="D622" s="124" t="str">
        <f>Data!$B$9</f>
        <v>100</v>
      </c>
      <c r="E622" s="125">
        <f>Data!$D$9</f>
        <v>7900</v>
      </c>
      <c r="F622" s="263"/>
      <c r="G622" s="261"/>
      <c r="H622" s="261"/>
      <c r="I622" s="78">
        <f>J596*E622</f>
        <v>1420.0919306859266</v>
      </c>
      <c r="J622" s="209"/>
      <c r="K622" s="208"/>
      <c r="L622" s="11"/>
    </row>
    <row r="623" spans="1:12" ht="15">
      <c r="A623" s="266"/>
      <c r="B623" s="262" t="s">
        <v>18</v>
      </c>
      <c r="C623" s="262">
        <v>14</v>
      </c>
      <c r="D623" s="124" t="str">
        <f>Data!$B$4</f>
        <v>10</v>
      </c>
      <c r="E623" s="130">
        <f>Data!$D$4</f>
        <v>2080</v>
      </c>
      <c r="F623" s="254">
        <f>SUM(E623:E628)</f>
        <v>17400</v>
      </c>
      <c r="G623" s="258">
        <v>12.4</v>
      </c>
      <c r="H623" s="258">
        <f>G623*C623</f>
        <v>173.6</v>
      </c>
      <c r="I623" s="78">
        <f>J617*E623</f>
        <v>312.42831011449954</v>
      </c>
      <c r="J623" s="207">
        <f>SUM(I623:I628)/(F623+H623)</f>
        <v>0.14872211606286978</v>
      </c>
      <c r="K623" s="208"/>
      <c r="L623" s="11"/>
    </row>
    <row r="624" spans="1:12" ht="15">
      <c r="A624" s="266"/>
      <c r="B624" s="262"/>
      <c r="C624" s="262"/>
      <c r="D624" s="124" t="str">
        <f>Data!$B$5</f>
        <v>20</v>
      </c>
      <c r="E624" s="125">
        <f>Data!$D$5</f>
        <v>1990</v>
      </c>
      <c r="F624" s="255"/>
      <c r="G624" s="259"/>
      <c r="H624" s="259"/>
      <c r="I624" s="78">
        <f>J617*E624</f>
        <v>298.90977746531445</v>
      </c>
      <c r="J624" s="208"/>
      <c r="K624" s="208"/>
      <c r="L624" s="11"/>
    </row>
    <row r="625" spans="1:12" ht="15">
      <c r="A625" s="266"/>
      <c r="B625" s="262"/>
      <c r="C625" s="262"/>
      <c r="D625" s="124" t="str">
        <f>Data!$B$6</f>
        <v>30</v>
      </c>
      <c r="E625" s="125">
        <f>Data!$D$6</f>
        <v>1910</v>
      </c>
      <c r="F625" s="255"/>
      <c r="G625" s="259"/>
      <c r="H625" s="259"/>
      <c r="I625" s="78">
        <f>J617*E625</f>
        <v>286.89330399937216</v>
      </c>
      <c r="J625" s="208"/>
      <c r="K625" s="208"/>
      <c r="L625" s="11"/>
    </row>
    <row r="626" spans="1:12" ht="15">
      <c r="A626" s="266"/>
      <c r="B626" s="262"/>
      <c r="C626" s="262"/>
      <c r="D626" s="124" t="str">
        <f>Data!$B$7</f>
        <v>40</v>
      </c>
      <c r="E626" s="125">
        <f>Data!$D$7</f>
        <v>1810</v>
      </c>
      <c r="F626" s="255"/>
      <c r="G626" s="259"/>
      <c r="H626" s="259"/>
      <c r="I626" s="78">
        <f>J617*E626</f>
        <v>271.8727121669443</v>
      </c>
      <c r="J626" s="208"/>
      <c r="K626" s="208"/>
      <c r="L626" s="11"/>
    </row>
    <row r="627" spans="1:12" ht="15">
      <c r="A627" s="266"/>
      <c r="B627" s="262"/>
      <c r="C627" s="262"/>
      <c r="D627" s="124" t="str">
        <f>Data!$B$8</f>
        <v>50</v>
      </c>
      <c r="E627" s="125">
        <f>Data!$D$8</f>
        <v>1710</v>
      </c>
      <c r="F627" s="255"/>
      <c r="G627" s="259"/>
      <c r="H627" s="259"/>
      <c r="I627" s="78">
        <f>J617*E627</f>
        <v>256.8521203345164</v>
      </c>
      <c r="J627" s="208"/>
      <c r="K627" s="208"/>
      <c r="L627" s="11"/>
    </row>
    <row r="628" spans="1:12" ht="15.75" thickBot="1">
      <c r="A628" s="267"/>
      <c r="B628" s="281"/>
      <c r="C628" s="281"/>
      <c r="D628" s="124" t="str">
        <f>Data!$B$9</f>
        <v>100</v>
      </c>
      <c r="E628" s="125">
        <f>Data!$D$9</f>
        <v>7900</v>
      </c>
      <c r="F628" s="256"/>
      <c r="G628" s="260"/>
      <c r="H628" s="260"/>
      <c r="I628" s="81">
        <f>J617*E628</f>
        <v>1186.626754761801</v>
      </c>
      <c r="J628" s="219"/>
      <c r="K628" s="219"/>
      <c r="L628" s="11"/>
    </row>
    <row r="629" spans="1:12" ht="15.75" thickTop="1">
      <c r="A629" s="268">
        <v>24</v>
      </c>
      <c r="B629" s="108">
        <v>1</v>
      </c>
      <c r="C629" s="108">
        <v>229</v>
      </c>
      <c r="D629" s="109" t="str">
        <f>Data!$B$4</f>
        <v>10</v>
      </c>
      <c r="E629" s="115">
        <f>Data!$D$4</f>
        <v>2080</v>
      </c>
      <c r="F629" s="110">
        <f>SUM(E629)</f>
        <v>2080</v>
      </c>
      <c r="G629" s="108">
        <v>31.8</v>
      </c>
      <c r="H629" s="108">
        <f>G629*C629</f>
        <v>7282.2</v>
      </c>
      <c r="I629" s="103">
        <f>J623*E629</f>
        <v>309.34200141076917</v>
      </c>
      <c r="J629" s="105">
        <f>I629/(F629+H629)</f>
        <v>0.03304159293870769</v>
      </c>
      <c r="K629" s="257">
        <f>(J650*Data!E9+J541*Data!D10)/Data!E10</f>
        <v>0.19819696018108612</v>
      </c>
      <c r="L629" s="11"/>
    </row>
    <row r="630" spans="1:12" ht="15">
      <c r="A630" s="269"/>
      <c r="B630" s="271">
        <v>2</v>
      </c>
      <c r="C630" s="271">
        <v>31</v>
      </c>
      <c r="D630" s="111" t="str">
        <f>Data!$B$4</f>
        <v>10</v>
      </c>
      <c r="E630" s="110">
        <f>Data!$D$4</f>
        <v>2080</v>
      </c>
      <c r="F630" s="272">
        <f>SUM(E630:E631)</f>
        <v>4070</v>
      </c>
      <c r="G630" s="274">
        <v>23.22</v>
      </c>
      <c r="H630" s="274">
        <f>G630*C630</f>
        <v>719.8199999999999</v>
      </c>
      <c r="I630" s="96">
        <f>J629*E630</f>
        <v>68.726513312512</v>
      </c>
      <c r="J630" s="199">
        <f>SUM(I630:I631)/(F630+H630)</f>
        <v>0.0761372085543137</v>
      </c>
      <c r="K630" s="204"/>
      <c r="L630" s="11"/>
    </row>
    <row r="631" spans="1:12" ht="15">
      <c r="A631" s="269"/>
      <c r="B631" s="271"/>
      <c r="C631" s="271"/>
      <c r="D631" s="111" t="str">
        <f>Data!$B$5</f>
        <v>20</v>
      </c>
      <c r="E631" s="112">
        <f>Data!$D$5</f>
        <v>1990</v>
      </c>
      <c r="F631" s="273"/>
      <c r="G631" s="278"/>
      <c r="H631" s="278"/>
      <c r="I631" s="96">
        <f>J623*E631</f>
        <v>295.95701096511084</v>
      </c>
      <c r="J631" s="200"/>
      <c r="K631" s="204"/>
      <c r="L631" s="11"/>
    </row>
    <row r="632" spans="1:12" ht="15">
      <c r="A632" s="269"/>
      <c r="B632" s="271">
        <v>3</v>
      </c>
      <c r="C632" s="271">
        <v>15</v>
      </c>
      <c r="D632" s="111" t="str">
        <f>Data!$B$4</f>
        <v>10</v>
      </c>
      <c r="E632" s="110">
        <f>Data!$D$4</f>
        <v>2080</v>
      </c>
      <c r="F632" s="272">
        <f>SUM(E632:E634)</f>
        <v>5980</v>
      </c>
      <c r="G632" s="274">
        <v>17.9</v>
      </c>
      <c r="H632" s="274">
        <f>G632*C632</f>
        <v>268.5</v>
      </c>
      <c r="I632" s="96">
        <f>J630*E632</f>
        <v>158.3653937929725</v>
      </c>
      <c r="J632" s="199">
        <f>SUM(I632:I634)/(F632+H632)</f>
        <v>0.09505284156135681</v>
      </c>
      <c r="K632" s="204"/>
      <c r="L632" s="11"/>
    </row>
    <row r="633" spans="1:12" ht="15">
      <c r="A633" s="269"/>
      <c r="B633" s="271"/>
      <c r="C633" s="271"/>
      <c r="D633" s="111" t="str">
        <f>Data!$B$5</f>
        <v>20</v>
      </c>
      <c r="E633" s="112">
        <f>Data!$D$5</f>
        <v>1990</v>
      </c>
      <c r="F633" s="277"/>
      <c r="G633" s="275"/>
      <c r="H633" s="275"/>
      <c r="I633" s="96">
        <f>J630*E633</f>
        <v>151.51304502308426</v>
      </c>
      <c r="J633" s="204"/>
      <c r="K633" s="204"/>
      <c r="L633" s="11"/>
    </row>
    <row r="634" spans="1:12" ht="15">
      <c r="A634" s="269"/>
      <c r="B634" s="271"/>
      <c r="C634" s="271"/>
      <c r="D634" s="111" t="str">
        <f>Data!$B$6</f>
        <v>30</v>
      </c>
      <c r="E634" s="112">
        <f>Data!$D$6</f>
        <v>1910</v>
      </c>
      <c r="F634" s="273"/>
      <c r="G634" s="278"/>
      <c r="H634" s="278"/>
      <c r="I634" s="96">
        <f>J623*E634</f>
        <v>284.0592416800813</v>
      </c>
      <c r="J634" s="200"/>
      <c r="K634" s="204"/>
      <c r="L634" s="11"/>
    </row>
    <row r="635" spans="1:12" ht="15">
      <c r="A635" s="269"/>
      <c r="B635" s="271">
        <v>4</v>
      </c>
      <c r="C635" s="271">
        <v>16</v>
      </c>
      <c r="D635" s="111" t="str">
        <f>Data!$B$4</f>
        <v>10</v>
      </c>
      <c r="E635" s="110">
        <f>Data!$D$4</f>
        <v>2080</v>
      </c>
      <c r="F635" s="272">
        <f>SUM(E635:E638)</f>
        <v>7790</v>
      </c>
      <c r="G635" s="274">
        <v>12.5</v>
      </c>
      <c r="H635" s="274">
        <f>G635*C635</f>
        <v>200</v>
      </c>
      <c r="I635" s="96">
        <f>J632*E635</f>
        <v>197.70991044762215</v>
      </c>
      <c r="J635" s="199">
        <f>SUM(I635:I638)/(F635+H635)</f>
        <v>0.10483141709771063</v>
      </c>
      <c r="K635" s="204"/>
      <c r="L635" s="11"/>
    </row>
    <row r="636" spans="1:12" ht="15">
      <c r="A636" s="269"/>
      <c r="B636" s="271"/>
      <c r="C636" s="271"/>
      <c r="D636" s="111" t="str">
        <f>Data!$B$5</f>
        <v>20</v>
      </c>
      <c r="E636" s="112">
        <f>Data!$D$5</f>
        <v>1990</v>
      </c>
      <c r="F636" s="277"/>
      <c r="G636" s="275"/>
      <c r="H636" s="275"/>
      <c r="I636" s="96">
        <f>J632*E636</f>
        <v>189.15515470710005</v>
      </c>
      <c r="J636" s="204"/>
      <c r="K636" s="204"/>
      <c r="L636" s="11"/>
    </row>
    <row r="637" spans="1:12" ht="15">
      <c r="A637" s="269"/>
      <c r="B637" s="271"/>
      <c r="C637" s="271"/>
      <c r="D637" s="111" t="str">
        <f>Data!$B$6</f>
        <v>30</v>
      </c>
      <c r="E637" s="112">
        <f>Data!$D$6</f>
        <v>1910</v>
      </c>
      <c r="F637" s="277"/>
      <c r="G637" s="275"/>
      <c r="H637" s="275"/>
      <c r="I637" s="96">
        <f>J632*E637</f>
        <v>181.5509273821915</v>
      </c>
      <c r="J637" s="204"/>
      <c r="K637" s="204"/>
      <c r="L637" s="11"/>
    </row>
    <row r="638" spans="1:12" ht="15">
      <c r="A638" s="269"/>
      <c r="B638" s="271"/>
      <c r="C638" s="271"/>
      <c r="D638" s="111" t="str">
        <f>Data!$B$7</f>
        <v>40</v>
      </c>
      <c r="E638" s="112">
        <f>Data!$D$7</f>
        <v>1810</v>
      </c>
      <c r="F638" s="273"/>
      <c r="G638" s="278"/>
      <c r="H638" s="278"/>
      <c r="I638" s="96">
        <f>J623*E638</f>
        <v>269.1870300737943</v>
      </c>
      <c r="J638" s="200"/>
      <c r="K638" s="204"/>
      <c r="L638" s="11"/>
    </row>
    <row r="639" spans="1:12" ht="15">
      <c r="A639" s="269"/>
      <c r="B639" s="271">
        <v>5</v>
      </c>
      <c r="C639" s="271">
        <v>45</v>
      </c>
      <c r="D639" s="111" t="str">
        <f>Data!$B$4</f>
        <v>10</v>
      </c>
      <c r="E639" s="110">
        <f>Data!$D$4</f>
        <v>2080</v>
      </c>
      <c r="F639" s="272">
        <f>SUM(E639:E643)</f>
        <v>9500</v>
      </c>
      <c r="G639" s="274">
        <v>12.62</v>
      </c>
      <c r="H639" s="272">
        <f>G639*C639</f>
        <v>567.9</v>
      </c>
      <c r="I639" s="96">
        <f>J635*E639</f>
        <v>218.04934756323811</v>
      </c>
      <c r="J639" s="199">
        <f>SUM(I639:I643)/(F639+H639)</f>
        <v>0.10637288388429297</v>
      </c>
      <c r="K639" s="204"/>
      <c r="L639" s="11"/>
    </row>
    <row r="640" spans="1:12" ht="15">
      <c r="A640" s="269"/>
      <c r="B640" s="271"/>
      <c r="C640" s="271"/>
      <c r="D640" s="111" t="str">
        <f>Data!$B$5</f>
        <v>20</v>
      </c>
      <c r="E640" s="112">
        <f>Data!$D$5</f>
        <v>1990</v>
      </c>
      <c r="F640" s="277"/>
      <c r="G640" s="275"/>
      <c r="H640" s="277"/>
      <c r="I640" s="96">
        <f>J635*E640</f>
        <v>208.61452002444415</v>
      </c>
      <c r="J640" s="204"/>
      <c r="K640" s="204"/>
      <c r="L640" s="11"/>
    </row>
    <row r="641" spans="1:12" ht="15">
      <c r="A641" s="269"/>
      <c r="B641" s="271"/>
      <c r="C641" s="271"/>
      <c r="D641" s="111" t="str">
        <f>Data!$B$6</f>
        <v>30</v>
      </c>
      <c r="E641" s="112">
        <f>Data!$D$6</f>
        <v>1910</v>
      </c>
      <c r="F641" s="277"/>
      <c r="G641" s="275"/>
      <c r="H641" s="277"/>
      <c r="I641" s="96">
        <f>J635*E641</f>
        <v>200.2280066566273</v>
      </c>
      <c r="J641" s="204"/>
      <c r="K641" s="204"/>
      <c r="L641" s="11"/>
    </row>
    <row r="642" spans="1:12" ht="15">
      <c r="A642" s="269"/>
      <c r="B642" s="271"/>
      <c r="C642" s="271"/>
      <c r="D642" s="111" t="str">
        <f>Data!$B$7</f>
        <v>40</v>
      </c>
      <c r="E642" s="112">
        <f>Data!$D$7</f>
        <v>1810</v>
      </c>
      <c r="F642" s="277"/>
      <c r="G642" s="275"/>
      <c r="H642" s="277"/>
      <c r="I642" s="96">
        <f>J635*E642</f>
        <v>189.74486494685624</v>
      </c>
      <c r="J642" s="204"/>
      <c r="K642" s="204"/>
      <c r="L642" s="11"/>
    </row>
    <row r="643" spans="1:12" ht="15">
      <c r="A643" s="269"/>
      <c r="B643" s="271"/>
      <c r="C643" s="271"/>
      <c r="D643" s="111" t="str">
        <f>Data!$B$8</f>
        <v>50</v>
      </c>
      <c r="E643" s="112">
        <f>Data!$D$8</f>
        <v>1710</v>
      </c>
      <c r="F643" s="273"/>
      <c r="G643" s="278"/>
      <c r="H643" s="273"/>
      <c r="I643" s="96">
        <f>J623*E643</f>
        <v>254.31481846750734</v>
      </c>
      <c r="J643" s="200"/>
      <c r="K643" s="204"/>
      <c r="L643" s="11"/>
    </row>
    <row r="644" spans="1:12" ht="15">
      <c r="A644" s="269"/>
      <c r="B644" s="271">
        <v>6</v>
      </c>
      <c r="C644" s="271">
        <v>15</v>
      </c>
      <c r="D644" s="111" t="str">
        <f>Data!$B$4</f>
        <v>10</v>
      </c>
      <c r="E644" s="110">
        <f>Data!$D$4</f>
        <v>2080</v>
      </c>
      <c r="F644" s="272">
        <f>SUM(E644:E649)</f>
        <v>17400</v>
      </c>
      <c r="G644" s="274">
        <v>12.4</v>
      </c>
      <c r="H644" s="274">
        <f>G644*C644</f>
        <v>186</v>
      </c>
      <c r="I644" s="96">
        <f>J639*E644</f>
        <v>221.2555984793294</v>
      </c>
      <c r="J644" s="199">
        <f>SUM(I644:I649)/(F644+H644)</f>
        <v>0.12427198418045347</v>
      </c>
      <c r="K644" s="204"/>
      <c r="L644" s="11"/>
    </row>
    <row r="645" spans="1:12" ht="15">
      <c r="A645" s="269"/>
      <c r="B645" s="271"/>
      <c r="C645" s="271"/>
      <c r="D645" s="111" t="str">
        <f>Data!$B$5</f>
        <v>20</v>
      </c>
      <c r="E645" s="112">
        <f>Data!$D$5</f>
        <v>1990</v>
      </c>
      <c r="F645" s="277"/>
      <c r="G645" s="275"/>
      <c r="H645" s="275"/>
      <c r="I645" s="96">
        <f>J639*E645</f>
        <v>211.68203892974302</v>
      </c>
      <c r="J645" s="204"/>
      <c r="K645" s="204"/>
      <c r="L645" s="11"/>
    </row>
    <row r="646" spans="1:12" ht="15">
      <c r="A646" s="269"/>
      <c r="B646" s="271"/>
      <c r="C646" s="271"/>
      <c r="D646" s="111" t="str">
        <f>Data!$B$6</f>
        <v>30</v>
      </c>
      <c r="E646" s="112">
        <f>Data!$D$6</f>
        <v>1910</v>
      </c>
      <c r="F646" s="277"/>
      <c r="G646" s="275"/>
      <c r="H646" s="275"/>
      <c r="I646" s="96">
        <f>J639*E646</f>
        <v>203.17220821899957</v>
      </c>
      <c r="J646" s="204"/>
      <c r="K646" s="204"/>
      <c r="L646" s="11"/>
    </row>
    <row r="647" spans="1:12" ht="15">
      <c r="A647" s="269"/>
      <c r="B647" s="271"/>
      <c r="C647" s="271"/>
      <c r="D647" s="111" t="str">
        <f>Data!$B$7</f>
        <v>40</v>
      </c>
      <c r="E647" s="112">
        <f>Data!$D$7</f>
        <v>1810</v>
      </c>
      <c r="F647" s="277"/>
      <c r="G647" s="275"/>
      <c r="H647" s="275"/>
      <c r="I647" s="96">
        <f>J639*E647</f>
        <v>192.5349198305703</v>
      </c>
      <c r="J647" s="204"/>
      <c r="K647" s="204"/>
      <c r="L647" s="11"/>
    </row>
    <row r="648" spans="1:12" ht="15">
      <c r="A648" s="269"/>
      <c r="B648" s="271"/>
      <c r="C648" s="271"/>
      <c r="D648" s="111" t="str">
        <f>Data!$B$8</f>
        <v>50</v>
      </c>
      <c r="E648" s="112">
        <f>Data!$D$8</f>
        <v>1710</v>
      </c>
      <c r="F648" s="277"/>
      <c r="G648" s="275"/>
      <c r="H648" s="275"/>
      <c r="I648" s="96">
        <f>J639*E648</f>
        <v>181.89763144214098</v>
      </c>
      <c r="J648" s="204"/>
      <c r="K648" s="204"/>
      <c r="L648" s="11"/>
    </row>
    <row r="649" spans="1:12" ht="15">
      <c r="A649" s="269"/>
      <c r="B649" s="271"/>
      <c r="C649" s="271"/>
      <c r="D649" s="111" t="str">
        <f>Data!$B$9</f>
        <v>100</v>
      </c>
      <c r="E649" s="112">
        <f>Data!$D$9</f>
        <v>7900</v>
      </c>
      <c r="F649" s="273"/>
      <c r="G649" s="278"/>
      <c r="H649" s="278"/>
      <c r="I649" s="96">
        <f>J623*E649</f>
        <v>1174.9047168966713</v>
      </c>
      <c r="J649" s="200"/>
      <c r="K649" s="204"/>
      <c r="L649" s="11"/>
    </row>
    <row r="650" spans="1:12" ht="15">
      <c r="A650" s="269"/>
      <c r="B650" s="271" t="s">
        <v>18</v>
      </c>
      <c r="C650" s="271">
        <v>14</v>
      </c>
      <c r="D650" s="111" t="str">
        <f>Data!$B$4</f>
        <v>10</v>
      </c>
      <c r="E650" s="110">
        <f>Data!$D$4</f>
        <v>2080</v>
      </c>
      <c r="F650" s="272">
        <f>SUM(E650:E655)</f>
        <v>17400</v>
      </c>
      <c r="G650" s="274">
        <v>12.4</v>
      </c>
      <c r="H650" s="274">
        <f>G650*C650</f>
        <v>173.6</v>
      </c>
      <c r="I650" s="96">
        <f>J644*E650</f>
        <v>258.48572709534324</v>
      </c>
      <c r="J650" s="199">
        <f>SUM(I650:I655)/(F650+H650)</f>
        <v>0.12304436909568278</v>
      </c>
      <c r="K650" s="204"/>
      <c r="L650" s="11"/>
    </row>
    <row r="651" spans="1:12" ht="15">
      <c r="A651" s="269"/>
      <c r="B651" s="271"/>
      <c r="C651" s="271"/>
      <c r="D651" s="111" t="str">
        <f>Data!$B$5</f>
        <v>20</v>
      </c>
      <c r="E651" s="112">
        <f>Data!$D$5</f>
        <v>1990</v>
      </c>
      <c r="F651" s="277"/>
      <c r="G651" s="275"/>
      <c r="H651" s="275"/>
      <c r="I651" s="96">
        <f>J644*E651</f>
        <v>247.30124851910242</v>
      </c>
      <c r="J651" s="204"/>
      <c r="K651" s="204"/>
      <c r="L651" s="11"/>
    </row>
    <row r="652" spans="1:12" ht="15">
      <c r="A652" s="269"/>
      <c r="B652" s="271"/>
      <c r="C652" s="271"/>
      <c r="D652" s="111" t="str">
        <f>Data!$B$6</f>
        <v>30</v>
      </c>
      <c r="E652" s="112">
        <f>Data!$D$6</f>
        <v>1910</v>
      </c>
      <c r="F652" s="277"/>
      <c r="G652" s="275"/>
      <c r="H652" s="275"/>
      <c r="I652" s="96">
        <f>J644*E652</f>
        <v>237.35948978466612</v>
      </c>
      <c r="J652" s="204"/>
      <c r="K652" s="204"/>
      <c r="L652" s="11"/>
    </row>
    <row r="653" spans="1:12" ht="15">
      <c r="A653" s="269"/>
      <c r="B653" s="271"/>
      <c r="C653" s="271"/>
      <c r="D653" s="111" t="str">
        <f>Data!$B$7</f>
        <v>40</v>
      </c>
      <c r="E653" s="112">
        <f>Data!$D$7</f>
        <v>1810</v>
      </c>
      <c r="F653" s="277"/>
      <c r="G653" s="275"/>
      <c r="H653" s="275"/>
      <c r="I653" s="96">
        <f>J644*E653</f>
        <v>224.93229136662077</v>
      </c>
      <c r="J653" s="204"/>
      <c r="K653" s="204"/>
      <c r="L653" s="11"/>
    </row>
    <row r="654" spans="1:12" ht="15">
      <c r="A654" s="269"/>
      <c r="B654" s="271"/>
      <c r="C654" s="271"/>
      <c r="D654" s="111" t="str">
        <f>Data!$B$8</f>
        <v>50</v>
      </c>
      <c r="E654" s="112">
        <f>Data!$D$8</f>
        <v>1710</v>
      </c>
      <c r="F654" s="277"/>
      <c r="G654" s="275"/>
      <c r="H654" s="275"/>
      <c r="I654" s="96">
        <f>J644*E654</f>
        <v>212.50509294857545</v>
      </c>
      <c r="J654" s="204"/>
      <c r="K654" s="204"/>
      <c r="L654" s="11"/>
    </row>
    <row r="655" spans="1:12" ht="15.75" thickBot="1">
      <c r="A655" s="270"/>
      <c r="B655" s="279"/>
      <c r="C655" s="279"/>
      <c r="D655" s="111" t="str">
        <f>Data!$B$9</f>
        <v>100</v>
      </c>
      <c r="E655" s="112">
        <f>Data!$D$9</f>
        <v>7900</v>
      </c>
      <c r="F655" s="280"/>
      <c r="G655" s="276"/>
      <c r="H655" s="276"/>
      <c r="I655" s="97">
        <f>J644*E655</f>
        <v>981.7486750255824</v>
      </c>
      <c r="J655" s="205"/>
      <c r="K655" s="205"/>
      <c r="L655" s="11"/>
    </row>
    <row r="656" spans="1:12" ht="15.75" thickTop="1">
      <c r="A656" s="265">
        <v>25</v>
      </c>
      <c r="B656" s="119">
        <v>1</v>
      </c>
      <c r="C656" s="119">
        <v>229</v>
      </c>
      <c r="D656" s="120" t="str">
        <f>Data!$B$4</f>
        <v>10</v>
      </c>
      <c r="E656" s="121">
        <f>Data!$D$4</f>
        <v>2080</v>
      </c>
      <c r="F656" s="121">
        <f>SUM(E656)</f>
        <v>2080</v>
      </c>
      <c r="G656" s="119">
        <v>31.8</v>
      </c>
      <c r="H656" s="119">
        <f>G656*C656</f>
        <v>7282.2</v>
      </c>
      <c r="I656" s="122">
        <f>J650*E656</f>
        <v>255.9322877190202</v>
      </c>
      <c r="J656" s="123">
        <f>I656/(F656+H656)</f>
        <v>0.02733676782369744</v>
      </c>
      <c r="K656" s="220">
        <f>J677</f>
        <v>0.18799497509748864</v>
      </c>
      <c r="L656" s="264" t="s">
        <v>20</v>
      </c>
    </row>
    <row r="657" spans="1:12" ht="15">
      <c r="A657" s="266"/>
      <c r="B657" s="262">
        <v>2</v>
      </c>
      <c r="C657" s="262">
        <v>31</v>
      </c>
      <c r="D657" s="124" t="str">
        <f>Data!$B$4</f>
        <v>10</v>
      </c>
      <c r="E657" s="125">
        <f>Data!$D$4</f>
        <v>2080</v>
      </c>
      <c r="F657" s="254">
        <f>SUM(E657:E658)</f>
        <v>4070</v>
      </c>
      <c r="G657" s="258">
        <v>23.22</v>
      </c>
      <c r="H657" s="258">
        <f>G657*C657</f>
        <v>719.8199999999999</v>
      </c>
      <c r="I657" s="78">
        <f>J656*E657</f>
        <v>56.86047707329068</v>
      </c>
      <c r="J657" s="207">
        <f>SUM(I657:I658)/(F657+H657)</f>
        <v>0.06299167224941636</v>
      </c>
      <c r="K657" s="208"/>
      <c r="L657" s="264"/>
    </row>
    <row r="658" spans="1:12" ht="15">
      <c r="A658" s="266"/>
      <c r="B658" s="262"/>
      <c r="C658" s="262"/>
      <c r="D658" s="124" t="str">
        <f>Data!$B$5</f>
        <v>20</v>
      </c>
      <c r="E658" s="125">
        <f>Data!$D$5</f>
        <v>1990</v>
      </c>
      <c r="F658" s="263"/>
      <c r="G658" s="261"/>
      <c r="H658" s="261"/>
      <c r="I658" s="78">
        <f>J650*E658</f>
        <v>244.85829450040873</v>
      </c>
      <c r="J658" s="209"/>
      <c r="K658" s="208"/>
      <c r="L658" s="264"/>
    </row>
    <row r="659" spans="1:12" ht="15">
      <c r="A659" s="266"/>
      <c r="B659" s="262">
        <v>3</v>
      </c>
      <c r="C659" s="262">
        <v>15</v>
      </c>
      <c r="D659" s="124" t="str">
        <f>Data!$B$4</f>
        <v>10</v>
      </c>
      <c r="E659" s="125">
        <f>Data!$D$4</f>
        <v>2080</v>
      </c>
      <c r="F659" s="254">
        <f>SUM(E659:E661)</f>
        <v>5980</v>
      </c>
      <c r="G659" s="258">
        <v>17.9</v>
      </c>
      <c r="H659" s="258">
        <f>G659*C659</f>
        <v>268.5</v>
      </c>
      <c r="I659" s="78">
        <f>J657*E659</f>
        <v>131.02267827878603</v>
      </c>
      <c r="J659" s="207">
        <f>SUM(I659:I661)/(F659+H659)</f>
        <v>0.07864141010288528</v>
      </c>
      <c r="K659" s="208"/>
      <c r="L659" s="264"/>
    </row>
    <row r="660" spans="1:12" ht="15">
      <c r="A660" s="266"/>
      <c r="B660" s="262"/>
      <c r="C660" s="262"/>
      <c r="D660" s="124" t="str">
        <f>Data!$B$5</f>
        <v>20</v>
      </c>
      <c r="E660" s="125">
        <f>Data!$D$5</f>
        <v>1990</v>
      </c>
      <c r="F660" s="255"/>
      <c r="G660" s="259"/>
      <c r="H660" s="259"/>
      <c r="I660" s="78">
        <f>J657*E660</f>
        <v>125.35342777633856</v>
      </c>
      <c r="J660" s="208"/>
      <c r="K660" s="208"/>
      <c r="L660" s="264"/>
    </row>
    <row r="661" spans="1:12" ht="15">
      <c r="A661" s="266"/>
      <c r="B661" s="262"/>
      <c r="C661" s="262"/>
      <c r="D661" s="124" t="str">
        <f>Data!$B$6</f>
        <v>30</v>
      </c>
      <c r="E661" s="125">
        <f>Data!$D$6</f>
        <v>1910</v>
      </c>
      <c r="F661" s="263"/>
      <c r="G661" s="261"/>
      <c r="H661" s="261"/>
      <c r="I661" s="78">
        <f>J650*E661</f>
        <v>235.0147449727541</v>
      </c>
      <c r="J661" s="209"/>
      <c r="K661" s="208"/>
      <c r="L661" s="264"/>
    </row>
    <row r="662" spans="1:12" ht="15">
      <c r="A662" s="266"/>
      <c r="B662" s="262">
        <v>4</v>
      </c>
      <c r="C662" s="262">
        <v>16</v>
      </c>
      <c r="D662" s="124" t="str">
        <f>Data!$B$4</f>
        <v>10</v>
      </c>
      <c r="E662" s="125">
        <f>Data!$D$4</f>
        <v>2080</v>
      </c>
      <c r="F662" s="254">
        <f>SUM(E662:E665)</f>
        <v>7790</v>
      </c>
      <c r="G662" s="258">
        <v>12.5</v>
      </c>
      <c r="H662" s="258">
        <f>G662*C662</f>
        <v>200</v>
      </c>
      <c r="I662" s="78">
        <f>J659*E662</f>
        <v>163.57413301400138</v>
      </c>
      <c r="J662" s="207">
        <f>SUM(I662:I665)/(F662+H662)</f>
        <v>0.086731657131219</v>
      </c>
      <c r="K662" s="208"/>
      <c r="L662" s="264"/>
    </row>
    <row r="663" spans="1:12" ht="15">
      <c r="A663" s="266"/>
      <c r="B663" s="262"/>
      <c r="C663" s="262"/>
      <c r="D663" s="124" t="str">
        <f>Data!$B$5</f>
        <v>20</v>
      </c>
      <c r="E663" s="125">
        <f>Data!$D$5</f>
        <v>1990</v>
      </c>
      <c r="F663" s="255"/>
      <c r="G663" s="259"/>
      <c r="H663" s="259"/>
      <c r="I663" s="78">
        <f>J659*E663</f>
        <v>156.4964061047417</v>
      </c>
      <c r="J663" s="208"/>
      <c r="K663" s="208"/>
      <c r="L663" s="264"/>
    </row>
    <row r="664" spans="1:12" ht="15">
      <c r="A664" s="266"/>
      <c r="B664" s="262"/>
      <c r="C664" s="262"/>
      <c r="D664" s="124" t="str">
        <f>Data!$B$6</f>
        <v>30</v>
      </c>
      <c r="E664" s="125">
        <f>Data!$D$6</f>
        <v>1910</v>
      </c>
      <c r="F664" s="255"/>
      <c r="G664" s="259"/>
      <c r="H664" s="259"/>
      <c r="I664" s="78">
        <f>J659*E664</f>
        <v>150.20509329651088</v>
      </c>
      <c r="J664" s="208"/>
      <c r="K664" s="208"/>
      <c r="L664" s="264"/>
    </row>
    <row r="665" spans="1:12" ht="15">
      <c r="A665" s="266"/>
      <c r="B665" s="262"/>
      <c r="C665" s="262"/>
      <c r="D665" s="124" t="str">
        <f>Data!$B$7</f>
        <v>40</v>
      </c>
      <c r="E665" s="125">
        <f>Data!$D$7</f>
        <v>1810</v>
      </c>
      <c r="F665" s="263"/>
      <c r="G665" s="261"/>
      <c r="H665" s="261"/>
      <c r="I665" s="78">
        <f>J650*E665</f>
        <v>222.71030806318583</v>
      </c>
      <c r="J665" s="209"/>
      <c r="K665" s="208"/>
      <c r="L665" s="264"/>
    </row>
    <row r="666" spans="1:12" ht="15">
      <c r="A666" s="266"/>
      <c r="B666" s="262">
        <v>5</v>
      </c>
      <c r="C666" s="262">
        <v>45</v>
      </c>
      <c r="D666" s="124" t="str">
        <f>Data!$B$4</f>
        <v>10</v>
      </c>
      <c r="E666" s="125">
        <f>Data!$D$4</f>
        <v>2080</v>
      </c>
      <c r="F666" s="254">
        <f>SUM(E666:E670)</f>
        <v>9500</v>
      </c>
      <c r="G666" s="258">
        <v>12.62</v>
      </c>
      <c r="H666" s="254">
        <f>G666*C666</f>
        <v>567.9</v>
      </c>
      <c r="I666" s="78">
        <f>J662*E666</f>
        <v>180.40184683293552</v>
      </c>
      <c r="J666" s="207">
        <f>SUM(I666:I670)/(F666+H666)</f>
        <v>0.08800698062215691</v>
      </c>
      <c r="K666" s="208"/>
      <c r="L666" s="264"/>
    </row>
    <row r="667" spans="1:12" ht="15">
      <c r="A667" s="266"/>
      <c r="B667" s="262"/>
      <c r="C667" s="262"/>
      <c r="D667" s="124" t="str">
        <f>Data!$B$5</f>
        <v>20</v>
      </c>
      <c r="E667" s="125">
        <f>Data!$D$5</f>
        <v>1990</v>
      </c>
      <c r="F667" s="255"/>
      <c r="G667" s="259"/>
      <c r="H667" s="255"/>
      <c r="I667" s="78">
        <f>J662*E667</f>
        <v>172.5959976911258</v>
      </c>
      <c r="J667" s="208"/>
      <c r="K667" s="208"/>
      <c r="L667" s="264"/>
    </row>
    <row r="668" spans="1:12" ht="15">
      <c r="A668" s="266"/>
      <c r="B668" s="262"/>
      <c r="C668" s="262"/>
      <c r="D668" s="124" t="str">
        <f>Data!$B$6</f>
        <v>30</v>
      </c>
      <c r="E668" s="125">
        <f>Data!$D$6</f>
        <v>1910</v>
      </c>
      <c r="F668" s="255"/>
      <c r="G668" s="259"/>
      <c r="H668" s="255"/>
      <c r="I668" s="78">
        <f>J662*E668</f>
        <v>165.65746512062827</v>
      </c>
      <c r="J668" s="208"/>
      <c r="K668" s="208"/>
      <c r="L668" s="264"/>
    </row>
    <row r="669" spans="1:12" ht="15">
      <c r="A669" s="266"/>
      <c r="B669" s="262"/>
      <c r="C669" s="262"/>
      <c r="D669" s="124" t="str">
        <f>Data!$B$7</f>
        <v>40</v>
      </c>
      <c r="E669" s="125">
        <f>Data!$D$7</f>
        <v>1810</v>
      </c>
      <c r="F669" s="255"/>
      <c r="G669" s="259"/>
      <c r="H669" s="255"/>
      <c r="I669" s="78">
        <f>J662*E669</f>
        <v>156.9842994075064</v>
      </c>
      <c r="J669" s="208"/>
      <c r="K669" s="208"/>
      <c r="L669" s="264"/>
    </row>
    <row r="670" spans="1:12" ht="15">
      <c r="A670" s="266"/>
      <c r="B670" s="262"/>
      <c r="C670" s="262"/>
      <c r="D670" s="124" t="str">
        <f>Data!$B$8</f>
        <v>50</v>
      </c>
      <c r="E670" s="125">
        <f>Data!$D$8</f>
        <v>1710</v>
      </c>
      <c r="F670" s="263"/>
      <c r="G670" s="261"/>
      <c r="H670" s="263"/>
      <c r="I670" s="78">
        <f>J650*E670</f>
        <v>210.40587115361757</v>
      </c>
      <c r="J670" s="209"/>
      <c r="K670" s="208"/>
      <c r="L670" s="264"/>
    </row>
    <row r="671" spans="1:12" ht="15">
      <c r="A671" s="266"/>
      <c r="B671" s="262">
        <v>6</v>
      </c>
      <c r="C671" s="262">
        <v>15</v>
      </c>
      <c r="D671" s="124" t="str">
        <f>Data!$B$4</f>
        <v>10</v>
      </c>
      <c r="E671" s="125">
        <f>Data!$D$4</f>
        <v>2080</v>
      </c>
      <c r="F671" s="254">
        <f>SUM(E671:E676)</f>
        <v>17400</v>
      </c>
      <c r="G671" s="258">
        <v>12.4</v>
      </c>
      <c r="H671" s="258">
        <f>G671*C671</f>
        <v>186</v>
      </c>
      <c r="I671" s="78">
        <f>J666*E671</f>
        <v>183.05451969408637</v>
      </c>
      <c r="J671" s="207">
        <f>SUM(I671:I676)/(F671+H671)</f>
        <v>0.10281569610863099</v>
      </c>
      <c r="K671" s="208"/>
      <c r="L671" s="264"/>
    </row>
    <row r="672" spans="1:12" ht="15">
      <c r="A672" s="266"/>
      <c r="B672" s="262"/>
      <c r="C672" s="262"/>
      <c r="D672" s="124" t="str">
        <f>Data!$B$5</f>
        <v>20</v>
      </c>
      <c r="E672" s="125">
        <f>Data!$D$5</f>
        <v>1990</v>
      </c>
      <c r="F672" s="255"/>
      <c r="G672" s="259"/>
      <c r="H672" s="259"/>
      <c r="I672" s="78">
        <f>J666*E672</f>
        <v>175.13389143809223</v>
      </c>
      <c r="J672" s="208"/>
      <c r="K672" s="208"/>
      <c r="L672" s="264"/>
    </row>
    <row r="673" spans="1:12" ht="15">
      <c r="A673" s="266"/>
      <c r="B673" s="262"/>
      <c r="C673" s="262"/>
      <c r="D673" s="124" t="str">
        <f>Data!$B$6</f>
        <v>30</v>
      </c>
      <c r="E673" s="125">
        <f>Data!$D$6</f>
        <v>1910</v>
      </c>
      <c r="F673" s="255"/>
      <c r="G673" s="259"/>
      <c r="H673" s="259"/>
      <c r="I673" s="78">
        <f>J666*E673</f>
        <v>168.0933329883197</v>
      </c>
      <c r="J673" s="208"/>
      <c r="K673" s="208"/>
      <c r="L673" s="264"/>
    </row>
    <row r="674" spans="1:12" ht="15">
      <c r="A674" s="266"/>
      <c r="B674" s="262"/>
      <c r="C674" s="262"/>
      <c r="D674" s="124" t="str">
        <f>Data!$B$7</f>
        <v>40</v>
      </c>
      <c r="E674" s="125">
        <f>Data!$D$7</f>
        <v>1810</v>
      </c>
      <c r="F674" s="255"/>
      <c r="G674" s="259"/>
      <c r="H674" s="259"/>
      <c r="I674" s="78">
        <f>J666*E674</f>
        <v>159.292634926104</v>
      </c>
      <c r="J674" s="208"/>
      <c r="K674" s="208"/>
      <c r="L674" s="264"/>
    </row>
    <row r="675" spans="1:12" ht="15">
      <c r="A675" s="266"/>
      <c r="B675" s="262"/>
      <c r="C675" s="262"/>
      <c r="D675" s="124" t="str">
        <f>Data!$B$8</f>
        <v>50</v>
      </c>
      <c r="E675" s="125">
        <f>Data!$D$8</f>
        <v>1710</v>
      </c>
      <c r="F675" s="255"/>
      <c r="G675" s="259"/>
      <c r="H675" s="259"/>
      <c r="I675" s="78">
        <f>J666*E675</f>
        <v>150.4919368638883</v>
      </c>
      <c r="J675" s="208"/>
      <c r="K675" s="208"/>
      <c r="L675" s="264"/>
    </row>
    <row r="676" spans="1:12" ht="15">
      <c r="A676" s="266"/>
      <c r="B676" s="262"/>
      <c r="C676" s="262"/>
      <c r="D676" s="124" t="str">
        <f>Data!$B$9</f>
        <v>100</v>
      </c>
      <c r="E676" s="125">
        <f>Data!$D$9</f>
        <v>7900</v>
      </c>
      <c r="F676" s="263"/>
      <c r="G676" s="261"/>
      <c r="H676" s="261"/>
      <c r="I676" s="78">
        <f>J650*E676</f>
        <v>972.050515855894</v>
      </c>
      <c r="J676" s="209"/>
      <c r="K676" s="208"/>
      <c r="L676" s="264"/>
    </row>
    <row r="677" spans="1:12" ht="15">
      <c r="A677" s="266"/>
      <c r="B677" s="258" t="s">
        <v>19</v>
      </c>
      <c r="C677" s="258">
        <v>14</v>
      </c>
      <c r="D677" s="124" t="str">
        <f>Data!$B$4</f>
        <v>10</v>
      </c>
      <c r="E677" s="125">
        <f>Data!$D$4</f>
        <v>2080</v>
      </c>
      <c r="F677" s="254">
        <f>SUM(E677:E683)</f>
        <v>37700</v>
      </c>
      <c r="G677" s="258">
        <v>12.4</v>
      </c>
      <c r="H677" s="254">
        <f>G677*C677</f>
        <v>173.6</v>
      </c>
      <c r="I677" s="78">
        <f>J671*E677</f>
        <v>213.85664790595246</v>
      </c>
      <c r="J677" s="207">
        <f>SUM(I677:I683)/(F677+H677)</f>
        <v>0.18799497509748864</v>
      </c>
      <c r="K677" s="208"/>
      <c r="L677" s="264"/>
    </row>
    <row r="678" spans="1:12" ht="15">
      <c r="A678" s="266"/>
      <c r="B678" s="259"/>
      <c r="C678" s="259"/>
      <c r="D678" s="124" t="str">
        <f>Data!$B$5</f>
        <v>20</v>
      </c>
      <c r="E678" s="125">
        <f>Data!$D$5</f>
        <v>1990</v>
      </c>
      <c r="F678" s="255"/>
      <c r="G678" s="259"/>
      <c r="H678" s="255"/>
      <c r="I678" s="78">
        <f>J671*E678</f>
        <v>204.60323525617568</v>
      </c>
      <c r="J678" s="208"/>
      <c r="K678" s="208"/>
      <c r="L678" s="264"/>
    </row>
    <row r="679" spans="1:12" ht="15">
      <c r="A679" s="266"/>
      <c r="B679" s="259"/>
      <c r="C679" s="259"/>
      <c r="D679" s="124" t="str">
        <f>Data!$B$6</f>
        <v>30</v>
      </c>
      <c r="E679" s="125">
        <f>Data!$D$6</f>
        <v>1910</v>
      </c>
      <c r="F679" s="255"/>
      <c r="G679" s="259"/>
      <c r="H679" s="255"/>
      <c r="I679" s="78">
        <f>J671*E679</f>
        <v>196.3779795674852</v>
      </c>
      <c r="J679" s="208"/>
      <c r="K679" s="208"/>
      <c r="L679" s="264"/>
    </row>
    <row r="680" spans="1:12" ht="15">
      <c r="A680" s="266"/>
      <c r="B680" s="259"/>
      <c r="C680" s="259"/>
      <c r="D680" s="124" t="str">
        <f>Data!$B$7</f>
        <v>40</v>
      </c>
      <c r="E680" s="125">
        <f>Data!$D$7</f>
        <v>1810</v>
      </c>
      <c r="F680" s="255"/>
      <c r="G680" s="259"/>
      <c r="H680" s="255"/>
      <c r="I680" s="78">
        <f>J671*E680</f>
        <v>186.0964099566221</v>
      </c>
      <c r="J680" s="208"/>
      <c r="K680" s="208"/>
      <c r="L680" s="264"/>
    </row>
    <row r="681" spans="1:12" ht="15">
      <c r="A681" s="266"/>
      <c r="B681" s="259"/>
      <c r="C681" s="259"/>
      <c r="D681" s="124" t="str">
        <f>Data!$B$8</f>
        <v>50</v>
      </c>
      <c r="E681" s="125">
        <f>Data!$D$8</f>
        <v>1710</v>
      </c>
      <c r="F681" s="255"/>
      <c r="G681" s="259"/>
      <c r="H681" s="255"/>
      <c r="I681" s="78">
        <f>J671*E681</f>
        <v>175.814840345759</v>
      </c>
      <c r="J681" s="208"/>
      <c r="K681" s="208"/>
      <c r="L681" s="264"/>
    </row>
    <row r="682" spans="1:12" ht="15">
      <c r="A682" s="266"/>
      <c r="B682" s="259"/>
      <c r="C682" s="259"/>
      <c r="D682" s="124" t="str">
        <f>Data!$B$9</f>
        <v>100</v>
      </c>
      <c r="E682" s="125">
        <f>Data!$D$9</f>
        <v>7900</v>
      </c>
      <c r="F682" s="255"/>
      <c r="G682" s="259"/>
      <c r="H682" s="255"/>
      <c r="I682" s="126">
        <f>J671*E682</f>
        <v>812.2439992581849</v>
      </c>
      <c r="J682" s="208"/>
      <c r="K682" s="208"/>
      <c r="L682" s="264"/>
    </row>
    <row r="683" spans="1:12" ht="15.75" thickBot="1">
      <c r="A683" s="267"/>
      <c r="B683" s="260"/>
      <c r="C683" s="260"/>
      <c r="D683" s="127" t="str">
        <f>Data!$B$10</f>
        <v>370</v>
      </c>
      <c r="E683" s="128">
        <f>Data!$D$10</f>
        <v>20300</v>
      </c>
      <c r="F683" s="256"/>
      <c r="G683" s="260"/>
      <c r="H683" s="256"/>
      <c r="I683" s="81">
        <f>J541*E683</f>
        <v>5331.053376562067</v>
      </c>
      <c r="J683" s="219"/>
      <c r="K683" s="219"/>
      <c r="L683" s="264"/>
    </row>
    <row r="684" spans="1:12" ht="15.75" thickTop="1">
      <c r="A684" s="12"/>
      <c r="B684" s="12"/>
      <c r="C684" s="12"/>
      <c r="D684" s="12"/>
      <c r="E684" s="12"/>
      <c r="F684" s="13"/>
      <c r="G684" s="12"/>
      <c r="H684" s="12"/>
      <c r="I684" s="13"/>
      <c r="J684" s="12"/>
      <c r="K684" s="13"/>
      <c r="L684" s="11"/>
    </row>
    <row r="685" spans="6:11" ht="15">
      <c r="F685" s="14"/>
      <c r="I685" s="14"/>
      <c r="K685" s="14"/>
    </row>
    <row r="686" spans="6:11" ht="15">
      <c r="F686" s="14"/>
      <c r="I686" s="14"/>
      <c r="K686" s="14"/>
    </row>
    <row r="687" spans="6:11" ht="15">
      <c r="F687" s="14"/>
      <c r="I687" s="14"/>
      <c r="K687" s="14"/>
    </row>
    <row r="688" spans="6:11" ht="15">
      <c r="F688" s="14"/>
      <c r="I688" s="14"/>
      <c r="K688" s="14"/>
    </row>
    <row r="689" spans="6:11" ht="15">
      <c r="F689" s="14"/>
      <c r="I689" s="14"/>
      <c r="K689" s="14"/>
    </row>
    <row r="690" spans="6:11" ht="15">
      <c r="F690" s="14"/>
      <c r="I690" s="14"/>
      <c r="K690" s="14"/>
    </row>
    <row r="691" spans="6:11" ht="15">
      <c r="F691" s="14"/>
      <c r="I691" s="14"/>
      <c r="K691" s="14"/>
    </row>
    <row r="692" spans="6:11" ht="15">
      <c r="F692" s="14"/>
      <c r="I692" s="14"/>
      <c r="K692" s="14"/>
    </row>
    <row r="693" spans="6:11" ht="15">
      <c r="F693" s="14"/>
      <c r="I693" s="14"/>
      <c r="K693" s="14"/>
    </row>
    <row r="694" spans="6:11" ht="15">
      <c r="F694" s="14"/>
      <c r="I694" s="14"/>
      <c r="K694" s="14"/>
    </row>
    <row r="695" spans="6:11" ht="15">
      <c r="F695" s="14"/>
      <c r="I695" s="14"/>
      <c r="K695" s="14"/>
    </row>
    <row r="696" spans="6:11" ht="15">
      <c r="F696" s="14"/>
      <c r="I696" s="14"/>
      <c r="K696" s="14"/>
    </row>
    <row r="697" spans="6:11" ht="15">
      <c r="F697" s="14"/>
      <c r="I697" s="14"/>
      <c r="K697" s="14"/>
    </row>
    <row r="698" spans="6:11" ht="15">
      <c r="F698" s="14"/>
      <c r="I698" s="14"/>
      <c r="K698" s="14"/>
    </row>
    <row r="699" spans="6:11" ht="15">
      <c r="F699" s="14"/>
      <c r="I699" s="14"/>
      <c r="K699" s="14"/>
    </row>
    <row r="700" spans="6:11" ht="15">
      <c r="F700" s="14"/>
      <c r="I700" s="14"/>
      <c r="K700" s="14"/>
    </row>
    <row r="701" spans="6:11" ht="15">
      <c r="F701" s="14"/>
      <c r="I701" s="14"/>
      <c r="K701" s="14"/>
    </row>
    <row r="702" spans="6:11" ht="15">
      <c r="F702" s="14"/>
      <c r="I702" s="14"/>
      <c r="K702" s="14"/>
    </row>
    <row r="703" spans="6:11" ht="15">
      <c r="F703" s="14"/>
      <c r="I703" s="14"/>
      <c r="K703" s="14"/>
    </row>
    <row r="704" spans="6:11" ht="15">
      <c r="F704" s="14"/>
      <c r="I704" s="14"/>
      <c r="K704" s="14"/>
    </row>
    <row r="705" spans="6:11" ht="15">
      <c r="F705" s="14"/>
      <c r="I705" s="14"/>
      <c r="K705" s="14"/>
    </row>
    <row r="706" spans="6:11" ht="15">
      <c r="F706" s="14"/>
      <c r="I706" s="14"/>
      <c r="K706" s="14"/>
    </row>
    <row r="707" spans="6:11" ht="15">
      <c r="F707" s="14"/>
      <c r="I707" s="14"/>
      <c r="K707" s="14"/>
    </row>
    <row r="708" spans="6:11" ht="15">
      <c r="F708" s="14"/>
      <c r="I708" s="14"/>
      <c r="K708" s="14"/>
    </row>
    <row r="709" spans="6:11" ht="15">
      <c r="F709" s="14"/>
      <c r="I709" s="14"/>
      <c r="K709" s="14"/>
    </row>
    <row r="710" spans="6:11" ht="15">
      <c r="F710" s="14"/>
      <c r="I710" s="14"/>
      <c r="K710" s="14"/>
    </row>
    <row r="711" spans="6:11" ht="15">
      <c r="F711" s="14"/>
      <c r="I711" s="14"/>
      <c r="K711" s="14"/>
    </row>
    <row r="712" spans="6:11" ht="15">
      <c r="F712" s="14"/>
      <c r="I712" s="14"/>
      <c r="K712" s="14"/>
    </row>
    <row r="713" spans="6:11" ht="15">
      <c r="F713" s="14"/>
      <c r="I713" s="14"/>
      <c r="K713" s="14"/>
    </row>
    <row r="714" spans="6:11" ht="15">
      <c r="F714" s="14"/>
      <c r="I714" s="14"/>
      <c r="K714" s="14"/>
    </row>
    <row r="715" spans="6:11" ht="15">
      <c r="F715" s="14"/>
      <c r="I715" s="14"/>
      <c r="K715" s="14"/>
    </row>
    <row r="716" spans="6:11" ht="15">
      <c r="F716" s="14"/>
      <c r="I716" s="14"/>
      <c r="K716" s="14"/>
    </row>
    <row r="717" spans="6:11" ht="15">
      <c r="F717" s="14"/>
      <c r="I717" s="14"/>
      <c r="K717" s="14"/>
    </row>
    <row r="718" spans="6:11" ht="15">
      <c r="F718" s="14"/>
      <c r="I718" s="14"/>
      <c r="K718" s="14"/>
    </row>
    <row r="719" spans="6:11" ht="15">
      <c r="F719" s="14"/>
      <c r="I719" s="14"/>
      <c r="K719" s="14"/>
    </row>
    <row r="720" spans="6:11" ht="15">
      <c r="F720" s="14"/>
      <c r="I720" s="14"/>
      <c r="K720" s="14"/>
    </row>
    <row r="721" spans="6:11" ht="15">
      <c r="F721" s="14"/>
      <c r="I721" s="14"/>
      <c r="K721" s="14"/>
    </row>
    <row r="722" spans="6:11" ht="15">
      <c r="F722" s="14"/>
      <c r="I722" s="14"/>
      <c r="K722" s="14"/>
    </row>
    <row r="723" spans="6:11" ht="15">
      <c r="F723" s="14"/>
      <c r="I723" s="14"/>
      <c r="K723" s="14"/>
    </row>
    <row r="724" spans="6:11" ht="15">
      <c r="F724" s="14"/>
      <c r="I724" s="14"/>
      <c r="K724" s="14"/>
    </row>
    <row r="725" spans="6:11" ht="15">
      <c r="F725" s="14"/>
      <c r="I725" s="14"/>
      <c r="K725" s="14"/>
    </row>
    <row r="726" spans="6:11" ht="15">
      <c r="F726" s="14"/>
      <c r="I726" s="14"/>
      <c r="K726" s="14"/>
    </row>
    <row r="727" spans="6:11" ht="15">
      <c r="F727" s="14"/>
      <c r="I727" s="14"/>
      <c r="K727" s="14"/>
    </row>
    <row r="728" spans="6:11" ht="15">
      <c r="F728" s="14"/>
      <c r="I728" s="14"/>
      <c r="K728" s="14"/>
    </row>
    <row r="729" spans="6:11" ht="15">
      <c r="F729" s="14"/>
      <c r="I729" s="14"/>
      <c r="K729" s="14"/>
    </row>
    <row r="730" spans="6:11" ht="15">
      <c r="F730" s="14"/>
      <c r="I730" s="14"/>
      <c r="K730" s="14"/>
    </row>
    <row r="731" spans="6:11" ht="15">
      <c r="F731" s="14"/>
      <c r="I731" s="14"/>
      <c r="K731" s="14"/>
    </row>
    <row r="732" spans="6:11" ht="15">
      <c r="F732" s="14"/>
      <c r="I732" s="14"/>
      <c r="K732" s="14"/>
    </row>
    <row r="733" spans="6:11" ht="15">
      <c r="F733" s="14"/>
      <c r="I733" s="14"/>
      <c r="K733" s="14"/>
    </row>
    <row r="734" spans="6:11" ht="15">
      <c r="F734" s="14"/>
      <c r="I734" s="14"/>
      <c r="K734" s="14"/>
    </row>
    <row r="735" spans="6:11" ht="15">
      <c r="F735" s="14"/>
      <c r="I735" s="14"/>
      <c r="K735" s="14"/>
    </row>
    <row r="736" spans="6:11" ht="15">
      <c r="F736" s="14"/>
      <c r="I736" s="14"/>
      <c r="K736" s="14"/>
    </row>
    <row r="737" spans="6:11" ht="15">
      <c r="F737" s="14"/>
      <c r="I737" s="14"/>
      <c r="K737" s="14"/>
    </row>
    <row r="738" spans="6:11" ht="15">
      <c r="F738" s="14"/>
      <c r="I738" s="14"/>
      <c r="K738" s="14"/>
    </row>
    <row r="739" spans="6:11" ht="15">
      <c r="F739" s="14"/>
      <c r="I739" s="14"/>
      <c r="K739" s="14"/>
    </row>
    <row r="740" spans="6:11" ht="15">
      <c r="F740" s="14"/>
      <c r="I740" s="14"/>
      <c r="K740" s="14"/>
    </row>
    <row r="741" spans="6:11" ht="15">
      <c r="F741" s="14"/>
      <c r="I741" s="14"/>
      <c r="K741" s="14"/>
    </row>
    <row r="742" spans="6:11" ht="15">
      <c r="F742" s="14"/>
      <c r="I742" s="14"/>
      <c r="K742" s="14"/>
    </row>
    <row r="743" spans="6:11" ht="15">
      <c r="F743" s="14"/>
      <c r="I743" s="14"/>
      <c r="K743" s="14"/>
    </row>
    <row r="744" spans="6:11" ht="15">
      <c r="F744" s="14"/>
      <c r="I744" s="14"/>
      <c r="K744" s="14"/>
    </row>
    <row r="745" spans="6:11" ht="15">
      <c r="F745" s="14"/>
      <c r="I745" s="14"/>
      <c r="K745" s="14"/>
    </row>
    <row r="746" spans="6:11" ht="15">
      <c r="F746" s="14"/>
      <c r="I746" s="14"/>
      <c r="K746" s="14"/>
    </row>
    <row r="747" spans="6:11" ht="15">
      <c r="F747" s="14"/>
      <c r="I747" s="14"/>
      <c r="K747" s="14"/>
    </row>
    <row r="748" spans="6:11" ht="15">
      <c r="F748" s="14"/>
      <c r="I748" s="14"/>
      <c r="K748" s="14"/>
    </row>
    <row r="749" spans="6:11" ht="15">
      <c r="F749" s="14"/>
      <c r="I749" s="14"/>
      <c r="K749" s="14"/>
    </row>
    <row r="750" spans="6:11" ht="15">
      <c r="F750" s="14"/>
      <c r="I750" s="14"/>
      <c r="K750" s="14"/>
    </row>
    <row r="751" spans="6:11" ht="15">
      <c r="F751" s="14"/>
      <c r="I751" s="14"/>
      <c r="K751" s="14"/>
    </row>
    <row r="752" spans="6:11" ht="15">
      <c r="F752" s="14"/>
      <c r="I752" s="14"/>
      <c r="K752" s="14"/>
    </row>
    <row r="753" spans="6:11" ht="15">
      <c r="F753" s="14"/>
      <c r="I753" s="14"/>
      <c r="K753" s="14"/>
    </row>
    <row r="754" spans="6:11" ht="15">
      <c r="F754" s="14"/>
      <c r="I754" s="14"/>
      <c r="K754" s="14"/>
    </row>
    <row r="755" spans="6:11" ht="15">
      <c r="F755" s="14"/>
      <c r="I755" s="14"/>
      <c r="K755" s="14"/>
    </row>
    <row r="756" spans="6:11" ht="15">
      <c r="F756" s="14"/>
      <c r="I756" s="14"/>
      <c r="K756" s="14"/>
    </row>
    <row r="757" spans="6:11" ht="15">
      <c r="F757" s="14"/>
      <c r="I757" s="14"/>
      <c r="K757" s="14"/>
    </row>
    <row r="758" spans="6:11" ht="15">
      <c r="F758" s="14"/>
      <c r="I758" s="14"/>
      <c r="K758" s="14"/>
    </row>
    <row r="759" spans="6:11" ht="15">
      <c r="F759" s="14"/>
      <c r="I759" s="14"/>
      <c r="K759" s="14"/>
    </row>
    <row r="760" spans="6:11" ht="15">
      <c r="F760" s="14"/>
      <c r="I760" s="14"/>
      <c r="K760" s="14"/>
    </row>
    <row r="761" spans="6:11" ht="15">
      <c r="F761" s="14"/>
      <c r="I761" s="14"/>
      <c r="K761" s="14"/>
    </row>
    <row r="762" spans="6:11" ht="15">
      <c r="F762" s="14"/>
      <c r="I762" s="14"/>
      <c r="K762" s="14"/>
    </row>
    <row r="763" spans="6:11" ht="15">
      <c r="F763" s="14"/>
      <c r="I763" s="14"/>
      <c r="K763" s="14"/>
    </row>
    <row r="764" spans="6:11" ht="15">
      <c r="F764" s="14"/>
      <c r="I764" s="14"/>
      <c r="K764" s="14"/>
    </row>
    <row r="765" spans="6:11" ht="15">
      <c r="F765" s="14"/>
      <c r="I765" s="14"/>
      <c r="K765" s="14"/>
    </row>
    <row r="766" spans="6:11" ht="15">
      <c r="F766" s="14"/>
      <c r="I766" s="14"/>
      <c r="K766" s="14"/>
    </row>
    <row r="767" spans="6:11" ht="15">
      <c r="F767" s="14"/>
      <c r="I767" s="14"/>
      <c r="K767" s="14"/>
    </row>
    <row r="768" spans="6:11" ht="15">
      <c r="F768" s="14"/>
      <c r="I768" s="14"/>
      <c r="K768" s="14"/>
    </row>
    <row r="769" spans="6:11" ht="15">
      <c r="F769" s="14"/>
      <c r="I769" s="14"/>
      <c r="K769" s="14"/>
    </row>
    <row r="770" spans="6:11" ht="15">
      <c r="F770" s="14"/>
      <c r="I770" s="14"/>
      <c r="K770" s="14"/>
    </row>
    <row r="771" spans="6:11" ht="15">
      <c r="F771" s="14"/>
      <c r="I771" s="14"/>
      <c r="K771" s="14"/>
    </row>
    <row r="772" spans="6:11" ht="15">
      <c r="F772" s="14"/>
      <c r="I772" s="14"/>
      <c r="K772" s="14"/>
    </row>
    <row r="773" spans="6:11" ht="15">
      <c r="F773" s="14"/>
      <c r="I773" s="14"/>
      <c r="K773" s="14"/>
    </row>
    <row r="774" spans="6:11" ht="15">
      <c r="F774" s="14"/>
      <c r="I774" s="14"/>
      <c r="K774" s="14"/>
    </row>
    <row r="775" spans="6:11" ht="15">
      <c r="F775" s="14"/>
      <c r="I775" s="14"/>
      <c r="K775" s="14"/>
    </row>
    <row r="776" spans="6:11" ht="15">
      <c r="F776" s="14"/>
      <c r="I776" s="14"/>
      <c r="K776" s="14"/>
    </row>
    <row r="777" spans="6:11" ht="15">
      <c r="F777" s="14"/>
      <c r="I777" s="14"/>
      <c r="K777" s="14"/>
    </row>
    <row r="778" spans="6:11" ht="15">
      <c r="F778" s="14"/>
      <c r="I778" s="14"/>
      <c r="K778" s="14"/>
    </row>
    <row r="779" spans="6:11" ht="15">
      <c r="F779" s="14"/>
      <c r="I779" s="14"/>
      <c r="K779" s="14"/>
    </row>
    <row r="780" spans="6:11" ht="15">
      <c r="F780" s="14"/>
      <c r="I780" s="14"/>
      <c r="K780" s="14"/>
    </row>
    <row r="781" spans="6:11" ht="15">
      <c r="F781" s="14"/>
      <c r="I781" s="14"/>
      <c r="K781" s="14"/>
    </row>
    <row r="782" spans="6:11" ht="15">
      <c r="F782" s="14"/>
      <c r="I782" s="14"/>
      <c r="K782" s="14"/>
    </row>
    <row r="783" spans="6:11" ht="15">
      <c r="F783" s="14"/>
      <c r="I783" s="14"/>
      <c r="K783" s="14"/>
    </row>
    <row r="784" spans="9:11" ht="15">
      <c r="I784" s="14"/>
      <c r="K784" s="14"/>
    </row>
    <row r="785" spans="9:11" ht="15">
      <c r="I785" s="14"/>
      <c r="K785" s="14"/>
    </row>
    <row r="786" spans="9:11" ht="15">
      <c r="I786" s="14"/>
      <c r="K786" s="14"/>
    </row>
    <row r="787" spans="9:11" ht="15">
      <c r="I787" s="14"/>
      <c r="K787" s="14"/>
    </row>
    <row r="788" spans="9:11" ht="15">
      <c r="I788" s="14"/>
      <c r="K788" s="14"/>
    </row>
    <row r="789" spans="9:11" ht="15">
      <c r="I789" s="14"/>
      <c r="K789" s="14"/>
    </row>
    <row r="790" spans="9:11" ht="15">
      <c r="I790" s="14"/>
      <c r="K790" s="14"/>
    </row>
    <row r="791" spans="9:11" ht="15">
      <c r="I791" s="14"/>
      <c r="K791" s="14"/>
    </row>
    <row r="792" spans="9:11" ht="15">
      <c r="I792" s="14"/>
      <c r="K792" s="14"/>
    </row>
    <row r="793" spans="9:11" ht="15">
      <c r="I793" s="14"/>
      <c r="K793" s="14"/>
    </row>
    <row r="794" spans="9:11" ht="15">
      <c r="I794" s="14"/>
      <c r="K794" s="14"/>
    </row>
    <row r="795" spans="9:11" ht="15">
      <c r="I795" s="14"/>
      <c r="K795" s="14"/>
    </row>
    <row r="796" spans="9:11" ht="15">
      <c r="I796" s="14"/>
      <c r="K796" s="14"/>
    </row>
    <row r="797" spans="9:11" ht="15">
      <c r="I797" s="14"/>
      <c r="K797" s="14"/>
    </row>
    <row r="798" spans="9:11" ht="15">
      <c r="I798" s="14"/>
      <c r="K798" s="14"/>
    </row>
    <row r="799" spans="9:11" ht="15">
      <c r="I799" s="14"/>
      <c r="K799" s="14"/>
    </row>
    <row r="800" spans="9:11" ht="15">
      <c r="I800" s="14"/>
      <c r="K800" s="14"/>
    </row>
    <row r="801" spans="9:11" ht="15">
      <c r="I801" s="14"/>
      <c r="K801" s="14"/>
    </row>
    <row r="802" spans="9:11" ht="15">
      <c r="I802" s="14"/>
      <c r="K802" s="14"/>
    </row>
    <row r="803" spans="9:11" ht="15">
      <c r="I803" s="14"/>
      <c r="K803" s="14"/>
    </row>
    <row r="804" spans="9:11" ht="15">
      <c r="I804" s="14"/>
      <c r="K804" s="14"/>
    </row>
    <row r="805" spans="9:11" ht="15">
      <c r="I805" s="14"/>
      <c r="K805" s="14"/>
    </row>
    <row r="806" spans="9:11" ht="15">
      <c r="I806" s="14"/>
      <c r="K806" s="14"/>
    </row>
    <row r="807" spans="9:11" ht="15">
      <c r="I807" s="14"/>
      <c r="K807" s="14"/>
    </row>
    <row r="808" spans="9:11" ht="15">
      <c r="I808" s="14"/>
      <c r="K808" s="14"/>
    </row>
    <row r="809" spans="9:11" ht="15">
      <c r="I809" s="14"/>
      <c r="K809" s="14"/>
    </row>
    <row r="810" spans="9:11" ht="15">
      <c r="I810" s="14"/>
      <c r="K810" s="14"/>
    </row>
    <row r="811" spans="9:11" ht="15">
      <c r="I811" s="14"/>
      <c r="K811" s="14"/>
    </row>
    <row r="812" spans="9:11" ht="15">
      <c r="I812" s="14"/>
      <c r="K812" s="14"/>
    </row>
    <row r="813" spans="9:11" ht="15">
      <c r="I813" s="14"/>
      <c r="K813" s="14"/>
    </row>
    <row r="814" spans="9:11" ht="15">
      <c r="I814" s="14"/>
      <c r="K814" s="14"/>
    </row>
    <row r="815" spans="9:11" ht="15">
      <c r="I815" s="14"/>
      <c r="K815" s="14"/>
    </row>
    <row r="816" spans="9:11" ht="15">
      <c r="I816" s="14"/>
      <c r="K816" s="14"/>
    </row>
    <row r="817" spans="9:11" ht="15">
      <c r="I817" s="14"/>
      <c r="K817" s="14"/>
    </row>
    <row r="818" spans="9:11" ht="15">
      <c r="I818" s="14"/>
      <c r="K818" s="14"/>
    </row>
    <row r="819" spans="9:11" ht="15">
      <c r="I819" s="14"/>
      <c r="K819" s="14"/>
    </row>
    <row r="820" spans="9:11" ht="15">
      <c r="I820" s="14"/>
      <c r="K820" s="14"/>
    </row>
    <row r="821" spans="9:11" ht="15">
      <c r="I821" s="14"/>
      <c r="K821" s="14"/>
    </row>
    <row r="822" spans="9:11" ht="15">
      <c r="I822" s="14"/>
      <c r="K822" s="14"/>
    </row>
    <row r="823" spans="9:11" ht="15">
      <c r="I823" s="14"/>
      <c r="K823" s="14"/>
    </row>
    <row r="824" spans="9:11" ht="15">
      <c r="I824" s="14"/>
      <c r="K824" s="14"/>
    </row>
    <row r="825" spans="9:11" ht="15">
      <c r="I825" s="14"/>
      <c r="K825" s="14"/>
    </row>
    <row r="826" spans="9:11" ht="15">
      <c r="I826" s="14"/>
      <c r="K826" s="14"/>
    </row>
    <row r="827" spans="9:11" ht="15">
      <c r="I827" s="14"/>
      <c r="K827" s="14"/>
    </row>
    <row r="828" spans="9:11" ht="15">
      <c r="I828" s="14"/>
      <c r="K828" s="14"/>
    </row>
    <row r="829" spans="9:11" ht="15">
      <c r="I829" s="14"/>
      <c r="K829" s="14"/>
    </row>
    <row r="830" spans="9:11" ht="15">
      <c r="I830" s="14"/>
      <c r="K830" s="14"/>
    </row>
    <row r="831" spans="9:11" ht="15">
      <c r="I831" s="14"/>
      <c r="K831" s="14"/>
    </row>
    <row r="832" spans="9:11" ht="15">
      <c r="I832" s="14"/>
      <c r="K832" s="14"/>
    </row>
    <row r="833" spans="9:11" ht="15">
      <c r="I833" s="14"/>
      <c r="K833" s="14"/>
    </row>
    <row r="834" spans="9:11" ht="15">
      <c r="I834" s="14"/>
      <c r="K834" s="14"/>
    </row>
    <row r="835" spans="9:11" ht="15">
      <c r="I835" s="14"/>
      <c r="K835" s="14"/>
    </row>
    <row r="836" spans="9:11" ht="15">
      <c r="I836" s="14"/>
      <c r="K836" s="14"/>
    </row>
    <row r="837" spans="9:11" ht="15">
      <c r="I837" s="14"/>
      <c r="K837" s="14"/>
    </row>
    <row r="838" spans="9:11" ht="15">
      <c r="I838" s="14"/>
      <c r="K838" s="14"/>
    </row>
    <row r="839" spans="9:11" ht="15">
      <c r="I839" s="14"/>
      <c r="K839" s="14"/>
    </row>
    <row r="840" spans="9:11" ht="15">
      <c r="I840" s="14"/>
      <c r="K840" s="14"/>
    </row>
    <row r="841" spans="9:11" ht="15">
      <c r="I841" s="14"/>
      <c r="K841" s="14"/>
    </row>
    <row r="842" spans="9:11" ht="15">
      <c r="I842" s="14"/>
      <c r="K842" s="14"/>
    </row>
    <row r="843" spans="9:11" ht="15">
      <c r="I843" s="14"/>
      <c r="K843" s="14"/>
    </row>
    <row r="844" spans="9:11" ht="15">
      <c r="I844" s="14"/>
      <c r="K844" s="14"/>
    </row>
    <row r="845" spans="9:11" ht="15">
      <c r="I845" s="14"/>
      <c r="K845" s="14"/>
    </row>
    <row r="846" spans="9:11" ht="15">
      <c r="I846" s="14"/>
      <c r="K846" s="14"/>
    </row>
    <row r="847" spans="9:11" ht="15">
      <c r="I847" s="14"/>
      <c r="K847" s="14"/>
    </row>
    <row r="848" spans="9:11" ht="15">
      <c r="I848" s="14"/>
      <c r="K848" s="14"/>
    </row>
    <row r="849" spans="9:11" ht="15">
      <c r="I849" s="14"/>
      <c r="K849" s="14"/>
    </row>
    <row r="850" spans="9:11" ht="15">
      <c r="I850" s="14"/>
      <c r="K850" s="14"/>
    </row>
    <row r="851" spans="9:11" ht="15">
      <c r="I851" s="14"/>
      <c r="K851" s="14"/>
    </row>
    <row r="852" spans="9:11" ht="15">
      <c r="I852" s="14"/>
      <c r="K852" s="14"/>
    </row>
    <row r="853" spans="9:11" ht="15">
      <c r="I853" s="14"/>
      <c r="K853" s="14"/>
    </row>
    <row r="854" spans="9:11" ht="15">
      <c r="I854" s="14"/>
      <c r="K854" s="14"/>
    </row>
    <row r="855" spans="9:11" ht="15">
      <c r="I855" s="14"/>
      <c r="K855" s="14"/>
    </row>
    <row r="856" spans="9:11" ht="15">
      <c r="I856" s="14"/>
      <c r="K856" s="14"/>
    </row>
    <row r="857" spans="9:11" ht="15">
      <c r="I857" s="14"/>
      <c r="K857" s="14"/>
    </row>
    <row r="858" spans="9:11" ht="15">
      <c r="I858" s="14"/>
      <c r="K858" s="14"/>
    </row>
    <row r="859" spans="9:11" ht="15">
      <c r="I859" s="14"/>
      <c r="K859" s="14"/>
    </row>
    <row r="860" spans="9:11" ht="15">
      <c r="I860" s="14"/>
      <c r="K860" s="14"/>
    </row>
    <row r="861" spans="9:11" ht="15">
      <c r="I861" s="14"/>
      <c r="K861" s="14"/>
    </row>
    <row r="862" spans="9:11" ht="15">
      <c r="I862" s="14"/>
      <c r="K862" s="14"/>
    </row>
    <row r="863" spans="9:11" ht="15">
      <c r="I863" s="14"/>
      <c r="K863" s="14"/>
    </row>
    <row r="864" spans="9:11" ht="15">
      <c r="I864" s="14"/>
      <c r="K864" s="14"/>
    </row>
    <row r="865" spans="9:11" ht="15">
      <c r="I865" s="14"/>
      <c r="K865" s="14"/>
    </row>
    <row r="866" spans="9:11" ht="15">
      <c r="I866" s="14"/>
      <c r="K866" s="14"/>
    </row>
    <row r="867" spans="9:11" ht="15">
      <c r="I867" s="14"/>
      <c r="K867" s="14"/>
    </row>
    <row r="868" spans="9:11" ht="15">
      <c r="I868" s="14"/>
      <c r="K868" s="14"/>
    </row>
    <row r="869" spans="9:11" ht="15">
      <c r="I869" s="14"/>
      <c r="K869" s="14"/>
    </row>
    <row r="870" spans="9:11" ht="15">
      <c r="I870" s="14"/>
      <c r="K870" s="14"/>
    </row>
    <row r="871" spans="9:11" ht="15">
      <c r="I871" s="14"/>
      <c r="K871" s="14"/>
    </row>
    <row r="872" spans="9:11" ht="15">
      <c r="I872" s="14"/>
      <c r="K872" s="14"/>
    </row>
    <row r="873" spans="9:11" ht="15">
      <c r="I873" s="14"/>
      <c r="K873" s="14"/>
    </row>
    <row r="874" spans="9:11" ht="15">
      <c r="I874" s="14"/>
      <c r="K874" s="14"/>
    </row>
    <row r="875" spans="9:11" ht="15">
      <c r="I875" s="14"/>
      <c r="K875" s="14"/>
    </row>
    <row r="876" spans="9:11" ht="15">
      <c r="I876" s="14"/>
      <c r="K876" s="14"/>
    </row>
    <row r="877" spans="9:11" ht="15">
      <c r="I877" s="14"/>
      <c r="K877" s="14"/>
    </row>
    <row r="878" spans="9:11" ht="15">
      <c r="I878" s="14"/>
      <c r="K878" s="14"/>
    </row>
    <row r="879" spans="9:11" ht="15">
      <c r="I879" s="14"/>
      <c r="K879" s="14"/>
    </row>
    <row r="880" spans="9:11" ht="15">
      <c r="I880" s="14"/>
      <c r="K880" s="14"/>
    </row>
    <row r="881" spans="9:11" ht="15">
      <c r="I881" s="14"/>
      <c r="K881" s="14"/>
    </row>
    <row r="882" spans="9:11" ht="15">
      <c r="I882" s="14"/>
      <c r="K882" s="14"/>
    </row>
    <row r="883" spans="9:11" ht="15">
      <c r="I883" s="14"/>
      <c r="K883" s="14"/>
    </row>
    <row r="884" spans="9:11" ht="15">
      <c r="I884" s="14"/>
      <c r="K884" s="14"/>
    </row>
    <row r="885" spans="9:11" ht="15">
      <c r="I885" s="14"/>
      <c r="K885" s="14"/>
    </row>
    <row r="886" spans="9:11" ht="15">
      <c r="I886" s="14"/>
      <c r="K886" s="14"/>
    </row>
    <row r="887" spans="9:11" ht="15">
      <c r="I887" s="14"/>
      <c r="K887" s="14"/>
    </row>
    <row r="888" spans="9:11" ht="15">
      <c r="I888" s="14"/>
      <c r="K888" s="14"/>
    </row>
    <row r="889" spans="9:11" ht="15">
      <c r="I889" s="14"/>
      <c r="K889" s="14"/>
    </row>
    <row r="890" spans="9:11" ht="15">
      <c r="I890" s="14"/>
      <c r="K890" s="14"/>
    </row>
    <row r="891" spans="9:11" ht="15">
      <c r="I891" s="14"/>
      <c r="K891" s="14"/>
    </row>
    <row r="892" spans="9:11" ht="15">
      <c r="I892" s="14"/>
      <c r="K892" s="14"/>
    </row>
    <row r="893" spans="9:11" ht="15">
      <c r="I893" s="14"/>
      <c r="K893" s="14"/>
    </row>
    <row r="894" spans="9:11" ht="15">
      <c r="I894" s="14"/>
      <c r="K894" s="14"/>
    </row>
    <row r="895" spans="9:11" ht="15">
      <c r="I895" s="14"/>
      <c r="K895" s="14"/>
    </row>
    <row r="896" spans="9:11" ht="15">
      <c r="I896" s="14"/>
      <c r="K896" s="14"/>
    </row>
    <row r="897" spans="9:11" ht="15">
      <c r="I897" s="14"/>
      <c r="K897" s="14"/>
    </row>
    <row r="898" spans="9:11" ht="15">
      <c r="I898" s="14"/>
      <c r="K898" s="14"/>
    </row>
    <row r="899" spans="9:11" ht="15">
      <c r="I899" s="14"/>
      <c r="K899" s="14"/>
    </row>
    <row r="900" spans="9:11" ht="15">
      <c r="I900" s="14"/>
      <c r="K900" s="14"/>
    </row>
    <row r="901" spans="9:11" ht="15">
      <c r="I901" s="14"/>
      <c r="K901" s="14"/>
    </row>
    <row r="902" spans="9:11" ht="15">
      <c r="I902" s="14"/>
      <c r="K902" s="14"/>
    </row>
    <row r="903" spans="9:11" ht="15">
      <c r="I903" s="14"/>
      <c r="K903" s="14"/>
    </row>
    <row r="904" spans="9:11" ht="15">
      <c r="I904" s="14"/>
      <c r="K904" s="14"/>
    </row>
    <row r="905" spans="9:11" ht="15">
      <c r="I905" s="14"/>
      <c r="K905" s="14"/>
    </row>
    <row r="906" spans="9:11" ht="15">
      <c r="I906" s="14"/>
      <c r="K906" s="14"/>
    </row>
    <row r="907" spans="9:11" ht="15">
      <c r="I907" s="14"/>
      <c r="K907" s="14"/>
    </row>
    <row r="908" spans="9:11" ht="15">
      <c r="I908" s="14"/>
      <c r="K908" s="14"/>
    </row>
    <row r="909" spans="9:11" ht="15">
      <c r="I909" s="14"/>
      <c r="K909" s="14"/>
    </row>
    <row r="910" spans="9:11" ht="15">
      <c r="I910" s="14"/>
      <c r="K910" s="14"/>
    </row>
    <row r="911" spans="9:11" ht="15">
      <c r="I911" s="14"/>
      <c r="K911" s="14"/>
    </row>
    <row r="912" spans="9:11" ht="15">
      <c r="I912" s="14"/>
      <c r="K912" s="14"/>
    </row>
    <row r="913" spans="9:11" ht="15">
      <c r="I913" s="14"/>
      <c r="K913" s="14"/>
    </row>
    <row r="914" spans="9:11" ht="15">
      <c r="I914" s="14"/>
      <c r="K914" s="14"/>
    </row>
    <row r="915" spans="9:11" ht="15">
      <c r="I915" s="14"/>
      <c r="K915" s="14"/>
    </row>
    <row r="916" spans="9:11" ht="15">
      <c r="I916" s="14"/>
      <c r="K916" s="14"/>
    </row>
    <row r="917" spans="9:11" ht="15">
      <c r="I917" s="14"/>
      <c r="K917" s="14"/>
    </row>
    <row r="918" spans="9:11" ht="15">
      <c r="I918" s="14"/>
      <c r="K918" s="14"/>
    </row>
    <row r="919" spans="9:11" ht="15">
      <c r="I919" s="14"/>
      <c r="K919" s="14"/>
    </row>
    <row r="920" spans="9:11" ht="15">
      <c r="I920" s="14"/>
      <c r="K920" s="14"/>
    </row>
    <row r="921" spans="9:11" ht="15">
      <c r="I921" s="14"/>
      <c r="K921" s="14"/>
    </row>
    <row r="922" spans="9:11" ht="15">
      <c r="I922" s="14"/>
      <c r="K922" s="14"/>
    </row>
    <row r="923" spans="9:11" ht="15">
      <c r="I923" s="14"/>
      <c r="K923" s="14"/>
    </row>
    <row r="924" spans="9:11" ht="15">
      <c r="I924" s="14"/>
      <c r="K924" s="14"/>
    </row>
    <row r="925" spans="9:11" ht="15">
      <c r="I925" s="14"/>
      <c r="K925" s="14"/>
    </row>
    <row r="926" spans="9:11" ht="15">
      <c r="I926" s="14"/>
      <c r="K926" s="14"/>
    </row>
    <row r="927" spans="9:11" ht="15">
      <c r="I927" s="14"/>
      <c r="K927" s="14"/>
    </row>
    <row r="928" spans="9:11" ht="15">
      <c r="I928" s="14"/>
      <c r="K928" s="14"/>
    </row>
    <row r="929" spans="9:11" ht="15">
      <c r="I929" s="14"/>
      <c r="K929" s="14"/>
    </row>
    <row r="930" spans="9:11" ht="15">
      <c r="I930" s="14"/>
      <c r="K930" s="14"/>
    </row>
    <row r="931" spans="9:11" ht="15">
      <c r="I931" s="14"/>
      <c r="K931" s="14"/>
    </row>
    <row r="932" spans="9:11" ht="15">
      <c r="I932" s="14"/>
      <c r="K932" s="14"/>
    </row>
    <row r="933" spans="9:11" ht="15">
      <c r="I933" s="14"/>
      <c r="K933" s="14"/>
    </row>
    <row r="934" spans="9:11" ht="15">
      <c r="I934" s="14"/>
      <c r="K934" s="14"/>
    </row>
    <row r="935" spans="9:11" ht="15">
      <c r="I935" s="14"/>
      <c r="K935" s="14"/>
    </row>
    <row r="936" spans="9:11" ht="15">
      <c r="I936" s="14"/>
      <c r="K936" s="14"/>
    </row>
    <row r="937" spans="9:11" ht="15">
      <c r="I937" s="14"/>
      <c r="K937" s="14"/>
    </row>
    <row r="938" spans="9:11" ht="15">
      <c r="I938" s="14"/>
      <c r="K938" s="14"/>
    </row>
    <row r="939" spans="9:11" ht="15">
      <c r="I939" s="14"/>
      <c r="K939" s="14"/>
    </row>
    <row r="940" spans="9:11" ht="15">
      <c r="I940" s="14"/>
      <c r="K940" s="14"/>
    </row>
    <row r="941" spans="9:11" ht="15">
      <c r="I941" s="14"/>
      <c r="K941" s="14"/>
    </row>
    <row r="942" spans="9:11" ht="15">
      <c r="I942" s="14"/>
      <c r="K942" s="14"/>
    </row>
    <row r="943" spans="9:11" ht="15">
      <c r="I943" s="14"/>
      <c r="K943" s="14"/>
    </row>
    <row r="944" spans="9:11" ht="15">
      <c r="I944" s="14"/>
      <c r="K944" s="14"/>
    </row>
    <row r="945" spans="9:11" ht="15">
      <c r="I945" s="14"/>
      <c r="K945" s="14"/>
    </row>
    <row r="946" spans="9:11" ht="15">
      <c r="I946" s="14"/>
      <c r="K946" s="14"/>
    </row>
    <row r="947" spans="9:11" ht="15">
      <c r="I947" s="14"/>
      <c r="K947" s="14"/>
    </row>
    <row r="948" spans="9:11" ht="15">
      <c r="I948" s="14"/>
      <c r="K948" s="14"/>
    </row>
    <row r="949" spans="9:11" ht="15">
      <c r="I949" s="14"/>
      <c r="K949" s="14"/>
    </row>
    <row r="950" spans="9:11" ht="15">
      <c r="I950" s="14"/>
      <c r="K950" s="14"/>
    </row>
    <row r="951" spans="9:11" ht="15">
      <c r="I951" s="14"/>
      <c r="K951" s="14"/>
    </row>
    <row r="952" spans="9:11" ht="15">
      <c r="I952" s="14"/>
      <c r="K952" s="14"/>
    </row>
    <row r="953" spans="9:11" ht="15">
      <c r="I953" s="14"/>
      <c r="K953" s="14"/>
    </row>
    <row r="954" spans="9:11" ht="15">
      <c r="I954" s="14"/>
      <c r="K954" s="14"/>
    </row>
    <row r="955" spans="9:11" ht="15">
      <c r="I955" s="14"/>
      <c r="K955" s="14"/>
    </row>
    <row r="956" spans="9:11" ht="15">
      <c r="I956" s="14"/>
      <c r="K956" s="14"/>
    </row>
    <row r="957" spans="9:11" ht="15">
      <c r="I957" s="14"/>
      <c r="K957" s="14"/>
    </row>
    <row r="958" spans="9:11" ht="15">
      <c r="I958" s="14"/>
      <c r="K958" s="14"/>
    </row>
    <row r="959" spans="9:11" ht="15">
      <c r="I959" s="14"/>
      <c r="K959" s="14"/>
    </row>
    <row r="960" spans="9:11" ht="15">
      <c r="I960" s="14"/>
      <c r="K960" s="14"/>
    </row>
    <row r="961" spans="9:11" ht="15">
      <c r="I961" s="14"/>
      <c r="K961" s="14"/>
    </row>
    <row r="962" spans="9:11" ht="15">
      <c r="I962" s="14"/>
      <c r="K962" s="14"/>
    </row>
    <row r="963" spans="9:11" ht="15">
      <c r="I963" s="14"/>
      <c r="K963" s="14"/>
    </row>
    <row r="964" spans="9:11" ht="15">
      <c r="I964" s="14"/>
      <c r="K964" s="14"/>
    </row>
    <row r="965" spans="9:11" ht="15">
      <c r="I965" s="14"/>
      <c r="K965" s="14"/>
    </row>
    <row r="966" spans="9:11" ht="15">
      <c r="I966" s="14"/>
      <c r="K966" s="14"/>
    </row>
    <row r="967" spans="9:11" ht="15">
      <c r="I967" s="14"/>
      <c r="K967" s="14"/>
    </row>
    <row r="968" spans="9:11" ht="15">
      <c r="I968" s="14"/>
      <c r="K968" s="14"/>
    </row>
    <row r="969" spans="9:11" ht="15">
      <c r="I969" s="14"/>
      <c r="K969" s="14"/>
    </row>
    <row r="970" spans="9:11" ht="15">
      <c r="I970" s="14"/>
      <c r="K970" s="14"/>
    </row>
    <row r="971" spans="9:11" ht="15">
      <c r="I971" s="14"/>
      <c r="K971" s="14"/>
    </row>
    <row r="972" spans="9:11" ht="15">
      <c r="I972" s="14"/>
      <c r="K972" s="14"/>
    </row>
    <row r="973" spans="9:11" ht="15">
      <c r="I973" s="14"/>
      <c r="K973" s="14"/>
    </row>
    <row r="974" spans="9:11" ht="15">
      <c r="I974" s="14"/>
      <c r="K974" s="14"/>
    </row>
    <row r="975" spans="9:11" ht="15">
      <c r="I975" s="14"/>
      <c r="K975" s="14"/>
    </row>
    <row r="976" spans="9:11" ht="15">
      <c r="I976" s="14"/>
      <c r="K976" s="14"/>
    </row>
    <row r="977" spans="9:11" ht="15">
      <c r="I977" s="14"/>
      <c r="K977" s="14"/>
    </row>
    <row r="978" spans="9:11" ht="15">
      <c r="I978" s="14"/>
      <c r="K978" s="14"/>
    </row>
    <row r="979" spans="9:11" ht="15">
      <c r="I979" s="14"/>
      <c r="K979" s="14"/>
    </row>
    <row r="980" spans="9:11" ht="15">
      <c r="I980" s="14"/>
      <c r="K980" s="14"/>
    </row>
    <row r="981" spans="9:11" ht="15">
      <c r="I981" s="14"/>
      <c r="K981" s="14"/>
    </row>
    <row r="982" spans="9:11" ht="15">
      <c r="I982" s="14"/>
      <c r="K982" s="14"/>
    </row>
    <row r="983" spans="9:11" ht="15">
      <c r="I983" s="14"/>
      <c r="K983" s="14"/>
    </row>
    <row r="984" spans="9:11" ht="15">
      <c r="I984" s="14"/>
      <c r="K984" s="14"/>
    </row>
    <row r="985" spans="9:11" ht="15">
      <c r="I985" s="14"/>
      <c r="K985" s="14"/>
    </row>
    <row r="986" spans="9:11" ht="15">
      <c r="I986" s="14"/>
      <c r="K986" s="14"/>
    </row>
    <row r="987" spans="9:11" ht="15">
      <c r="I987" s="14"/>
      <c r="K987" s="14"/>
    </row>
    <row r="988" spans="9:11" ht="15">
      <c r="I988" s="14"/>
      <c r="K988" s="14"/>
    </row>
    <row r="989" spans="9:11" ht="15">
      <c r="I989" s="14"/>
      <c r="K989" s="14"/>
    </row>
    <row r="990" spans="9:11" ht="15">
      <c r="I990" s="14"/>
      <c r="K990" s="14"/>
    </row>
    <row r="991" spans="9:11" ht="15">
      <c r="I991" s="14"/>
      <c r="K991" s="14"/>
    </row>
    <row r="992" spans="9:11" ht="15">
      <c r="I992" s="14"/>
      <c r="K992" s="14"/>
    </row>
    <row r="993" spans="9:11" ht="15">
      <c r="I993" s="14"/>
      <c r="K993" s="14"/>
    </row>
    <row r="994" spans="9:11" ht="15">
      <c r="I994" s="14"/>
      <c r="K994" s="14"/>
    </row>
    <row r="995" spans="9:11" ht="15">
      <c r="I995" s="14"/>
      <c r="K995" s="14"/>
    </row>
    <row r="996" spans="9:11" ht="15">
      <c r="I996" s="14"/>
      <c r="K996" s="14"/>
    </row>
    <row r="997" spans="9:11" ht="15">
      <c r="I997" s="14"/>
      <c r="K997" s="14"/>
    </row>
    <row r="998" spans="9:11" ht="15">
      <c r="I998" s="14"/>
      <c r="K998" s="14"/>
    </row>
    <row r="999" spans="9:11" ht="15">
      <c r="I999" s="14"/>
      <c r="K999" s="14"/>
    </row>
    <row r="1000" spans="9:11" ht="15">
      <c r="I1000" s="14"/>
      <c r="K1000" s="14"/>
    </row>
    <row r="1001" spans="9:11" ht="15">
      <c r="I1001" s="14"/>
      <c r="K1001" s="14"/>
    </row>
    <row r="1002" spans="9:11" ht="15">
      <c r="I1002" s="14"/>
      <c r="K1002" s="14"/>
    </row>
    <row r="1003" spans="9:11" ht="15">
      <c r="I1003" s="14"/>
      <c r="K1003" s="14"/>
    </row>
    <row r="1004" spans="9:11" ht="15">
      <c r="I1004" s="14"/>
      <c r="K1004" s="14"/>
    </row>
    <row r="1005" spans="9:11" ht="15">
      <c r="I1005" s="14"/>
      <c r="K1005" s="14"/>
    </row>
    <row r="1006" spans="9:11" ht="15">
      <c r="I1006" s="14"/>
      <c r="K1006" s="14"/>
    </row>
    <row r="1007" spans="9:11" ht="15">
      <c r="I1007" s="14"/>
      <c r="K1007" s="14"/>
    </row>
    <row r="1008" spans="9:11" ht="15">
      <c r="I1008" s="14"/>
      <c r="K1008" s="14"/>
    </row>
    <row r="1009" spans="9:11" ht="15">
      <c r="I1009" s="14"/>
      <c r="K1009" s="14"/>
    </row>
    <row r="1010" spans="9:11" ht="15">
      <c r="I1010" s="14"/>
      <c r="K1010" s="14"/>
    </row>
    <row r="1011" spans="9:11" ht="15">
      <c r="I1011" s="14"/>
      <c r="K1011" s="14"/>
    </row>
    <row r="1012" spans="9:11" ht="15">
      <c r="I1012" s="14"/>
      <c r="K1012" s="14"/>
    </row>
    <row r="1013" spans="9:11" ht="15">
      <c r="I1013" s="14"/>
      <c r="K1013" s="14"/>
    </row>
    <row r="1014" spans="9:11" ht="15">
      <c r="I1014" s="14"/>
      <c r="K1014" s="14"/>
    </row>
    <row r="1015" spans="9:11" ht="15">
      <c r="I1015" s="14"/>
      <c r="K1015" s="14"/>
    </row>
    <row r="1016" spans="9:11" ht="15">
      <c r="I1016" s="14"/>
      <c r="K1016" s="14"/>
    </row>
    <row r="1017" spans="9:11" ht="15">
      <c r="I1017" s="14"/>
      <c r="K1017" s="14"/>
    </row>
    <row r="1018" spans="9:11" ht="15">
      <c r="I1018" s="14"/>
      <c r="K1018" s="14"/>
    </row>
    <row r="1019" spans="9:11" ht="15">
      <c r="I1019" s="14"/>
      <c r="K1019" s="14"/>
    </row>
    <row r="1020" spans="9:11" ht="15">
      <c r="I1020" s="14"/>
      <c r="K1020" s="14"/>
    </row>
    <row r="1021" spans="9:11" ht="15">
      <c r="I1021" s="14"/>
      <c r="K1021" s="14"/>
    </row>
    <row r="1022" spans="9:11" ht="15">
      <c r="I1022" s="14"/>
      <c r="K1022" s="14"/>
    </row>
    <row r="1023" spans="9:11" ht="15">
      <c r="I1023" s="14"/>
      <c r="K1023" s="14"/>
    </row>
    <row r="1024" spans="9:11" ht="15">
      <c r="I1024" s="14"/>
      <c r="K1024" s="14"/>
    </row>
    <row r="1025" spans="9:11" ht="15">
      <c r="I1025" s="14"/>
      <c r="K1025" s="14"/>
    </row>
    <row r="1026" spans="9:11" ht="15">
      <c r="I1026" s="14"/>
      <c r="K1026" s="14"/>
    </row>
    <row r="1027" ht="15">
      <c r="K1027" s="14"/>
    </row>
    <row r="1028" ht="15">
      <c r="K1028" s="14"/>
    </row>
    <row r="1029" ht="15">
      <c r="K1029" s="14"/>
    </row>
    <row r="1030" ht="15">
      <c r="K1030" s="14"/>
    </row>
    <row r="1031" ht="15">
      <c r="K1031" s="14"/>
    </row>
    <row r="1032" ht="15">
      <c r="K1032" s="14"/>
    </row>
    <row r="1033" ht="15">
      <c r="K1033" s="14"/>
    </row>
    <row r="1034" ht="15">
      <c r="K1034" s="14"/>
    </row>
    <row r="1035" ht="15">
      <c r="K1035" s="14"/>
    </row>
    <row r="1036" ht="15">
      <c r="K1036" s="14"/>
    </row>
    <row r="1037" ht="15">
      <c r="K1037" s="14"/>
    </row>
    <row r="1038" ht="15">
      <c r="K1038" s="14"/>
    </row>
    <row r="1039" ht="15">
      <c r="K1039" s="14"/>
    </row>
    <row r="1040" ht="15">
      <c r="K1040" s="14"/>
    </row>
    <row r="1041" ht="15">
      <c r="K1041" s="14"/>
    </row>
    <row r="1042" ht="15">
      <c r="K1042" s="14"/>
    </row>
    <row r="1043" ht="15">
      <c r="K1043" s="14"/>
    </row>
    <row r="1044" ht="15">
      <c r="K1044" s="14"/>
    </row>
    <row r="1045" ht="15">
      <c r="K1045" s="14"/>
    </row>
    <row r="1046" ht="15">
      <c r="K1046" s="14"/>
    </row>
    <row r="1047" ht="15">
      <c r="K1047" s="14"/>
    </row>
    <row r="1048" ht="15">
      <c r="K1048" s="14"/>
    </row>
    <row r="1049" ht="15">
      <c r="K1049" s="14"/>
    </row>
    <row r="1050" ht="15">
      <c r="K1050" s="14"/>
    </row>
    <row r="1051" ht="15">
      <c r="K1051" s="14"/>
    </row>
    <row r="1052" ht="15">
      <c r="K1052" s="14"/>
    </row>
    <row r="1053" ht="15">
      <c r="K1053" s="14"/>
    </row>
    <row r="1054" ht="15">
      <c r="K1054" s="14"/>
    </row>
    <row r="1055" ht="15">
      <c r="K1055" s="14"/>
    </row>
    <row r="1056" ht="15">
      <c r="K1056" s="14"/>
    </row>
    <row r="1057" ht="15">
      <c r="K1057" s="14"/>
    </row>
    <row r="1058" ht="15">
      <c r="K1058" s="14"/>
    </row>
    <row r="1059" ht="15">
      <c r="K1059" s="14"/>
    </row>
    <row r="1060" ht="15">
      <c r="K1060" s="14"/>
    </row>
    <row r="1061" ht="15">
      <c r="K1061" s="14"/>
    </row>
    <row r="1062" ht="15">
      <c r="K1062" s="14"/>
    </row>
    <row r="1063" ht="15">
      <c r="K1063" s="14"/>
    </row>
    <row r="1064" ht="15">
      <c r="K1064" s="14"/>
    </row>
    <row r="1065" ht="15">
      <c r="K1065" s="14"/>
    </row>
    <row r="1066" ht="15">
      <c r="K1066" s="14"/>
    </row>
    <row r="1067" ht="15">
      <c r="K1067" s="14"/>
    </row>
  </sheetData>
  <sheetProtection/>
  <mergeCells count="959">
    <mergeCell ref="A1:C1"/>
    <mergeCell ref="D1:F1"/>
    <mergeCell ref="G1:H1"/>
    <mergeCell ref="I1:K1"/>
    <mergeCell ref="H14:H18"/>
    <mergeCell ref="J7:J9"/>
    <mergeCell ref="H10:H13"/>
    <mergeCell ref="J10:J13"/>
    <mergeCell ref="J14:J18"/>
    <mergeCell ref="A4:A30"/>
    <mergeCell ref="J5:J6"/>
    <mergeCell ref="B7:B9"/>
    <mergeCell ref="C7:C9"/>
    <mergeCell ref="B10:B13"/>
    <mergeCell ref="C10:C13"/>
    <mergeCell ref="F10:F13"/>
    <mergeCell ref="G10:G13"/>
    <mergeCell ref="G5:G6"/>
    <mergeCell ref="H5:H6"/>
    <mergeCell ref="F7:F9"/>
    <mergeCell ref="G7:G9"/>
    <mergeCell ref="H7:H9"/>
    <mergeCell ref="C5:C6"/>
    <mergeCell ref="B14:B18"/>
    <mergeCell ref="C14:C18"/>
    <mergeCell ref="F14:F18"/>
    <mergeCell ref="G14:G18"/>
    <mergeCell ref="F5:F6"/>
    <mergeCell ref="B5:B6"/>
    <mergeCell ref="B19:B24"/>
    <mergeCell ref="C19:C24"/>
    <mergeCell ref="F19:F24"/>
    <mergeCell ref="G19:G24"/>
    <mergeCell ref="J19:J24"/>
    <mergeCell ref="B25:B30"/>
    <mergeCell ref="C25:C30"/>
    <mergeCell ref="F25:F30"/>
    <mergeCell ref="G25:G30"/>
    <mergeCell ref="H25:H30"/>
    <mergeCell ref="J25:J30"/>
    <mergeCell ref="H19:H24"/>
    <mergeCell ref="A31:A57"/>
    <mergeCell ref="B32:B33"/>
    <mergeCell ref="C32:C33"/>
    <mergeCell ref="F32:F33"/>
    <mergeCell ref="B37:B40"/>
    <mergeCell ref="C37:C40"/>
    <mergeCell ref="F37:F40"/>
    <mergeCell ref="G32:G33"/>
    <mergeCell ref="H32:H33"/>
    <mergeCell ref="J32:J33"/>
    <mergeCell ref="B34:B36"/>
    <mergeCell ref="C34:C36"/>
    <mergeCell ref="F34:F36"/>
    <mergeCell ref="G34:G36"/>
    <mergeCell ref="H34:H36"/>
    <mergeCell ref="J34:J36"/>
    <mergeCell ref="J52:J57"/>
    <mergeCell ref="G37:G40"/>
    <mergeCell ref="H37:H40"/>
    <mergeCell ref="J37:J40"/>
    <mergeCell ref="B41:B45"/>
    <mergeCell ref="C41:C45"/>
    <mergeCell ref="F41:F45"/>
    <mergeCell ref="G41:G45"/>
    <mergeCell ref="H41:H45"/>
    <mergeCell ref="C73:C78"/>
    <mergeCell ref="F73:F78"/>
    <mergeCell ref="H52:H57"/>
    <mergeCell ref="J41:J45"/>
    <mergeCell ref="B46:B51"/>
    <mergeCell ref="C46:C51"/>
    <mergeCell ref="F46:F51"/>
    <mergeCell ref="G46:G51"/>
    <mergeCell ref="H46:H51"/>
    <mergeCell ref="J46:J51"/>
    <mergeCell ref="C59:C60"/>
    <mergeCell ref="F59:F60"/>
    <mergeCell ref="G59:G60"/>
    <mergeCell ref="A58:A84"/>
    <mergeCell ref="B61:B63"/>
    <mergeCell ref="C61:C63"/>
    <mergeCell ref="F61:F63"/>
    <mergeCell ref="B64:B67"/>
    <mergeCell ref="C64:C67"/>
    <mergeCell ref="F64:F67"/>
    <mergeCell ref="H59:H60"/>
    <mergeCell ref="J59:J60"/>
    <mergeCell ref="H61:H63"/>
    <mergeCell ref="J61:J63"/>
    <mergeCell ref="G61:G63"/>
    <mergeCell ref="B52:B57"/>
    <mergeCell ref="C52:C57"/>
    <mergeCell ref="F52:F57"/>
    <mergeCell ref="G52:G57"/>
    <mergeCell ref="B59:B60"/>
    <mergeCell ref="G64:G67"/>
    <mergeCell ref="H64:H67"/>
    <mergeCell ref="J64:J67"/>
    <mergeCell ref="B68:B72"/>
    <mergeCell ref="C68:C72"/>
    <mergeCell ref="F68:F72"/>
    <mergeCell ref="G68:G72"/>
    <mergeCell ref="H68:H72"/>
    <mergeCell ref="J68:J72"/>
    <mergeCell ref="G73:G78"/>
    <mergeCell ref="H73:H78"/>
    <mergeCell ref="J73:J78"/>
    <mergeCell ref="B79:B84"/>
    <mergeCell ref="C79:C84"/>
    <mergeCell ref="F79:F84"/>
    <mergeCell ref="G79:G84"/>
    <mergeCell ref="H79:H84"/>
    <mergeCell ref="J79:J84"/>
    <mergeCell ref="B73:B78"/>
    <mergeCell ref="A85:A111"/>
    <mergeCell ref="B86:B87"/>
    <mergeCell ref="C86:C87"/>
    <mergeCell ref="F86:F87"/>
    <mergeCell ref="B91:B94"/>
    <mergeCell ref="C91:C94"/>
    <mergeCell ref="F91:F94"/>
    <mergeCell ref="C106:C111"/>
    <mergeCell ref="F106:F111"/>
    <mergeCell ref="G86:G87"/>
    <mergeCell ref="H86:H87"/>
    <mergeCell ref="J86:J87"/>
    <mergeCell ref="B88:B90"/>
    <mergeCell ref="C88:C90"/>
    <mergeCell ref="F88:F90"/>
    <mergeCell ref="G88:G90"/>
    <mergeCell ref="H88:H90"/>
    <mergeCell ref="J88:J90"/>
    <mergeCell ref="G91:G94"/>
    <mergeCell ref="H91:H94"/>
    <mergeCell ref="J91:J94"/>
    <mergeCell ref="B95:B99"/>
    <mergeCell ref="C95:C99"/>
    <mergeCell ref="F95:F99"/>
    <mergeCell ref="G95:G99"/>
    <mergeCell ref="H95:H99"/>
    <mergeCell ref="H106:H111"/>
    <mergeCell ref="J95:J99"/>
    <mergeCell ref="B100:B105"/>
    <mergeCell ref="C100:C105"/>
    <mergeCell ref="F100:F105"/>
    <mergeCell ref="G100:G105"/>
    <mergeCell ref="H100:H105"/>
    <mergeCell ref="J100:J105"/>
    <mergeCell ref="J106:J111"/>
    <mergeCell ref="B106:B111"/>
    <mergeCell ref="G106:G111"/>
    <mergeCell ref="H118:H121"/>
    <mergeCell ref="G115:G117"/>
    <mergeCell ref="H115:H117"/>
    <mergeCell ref="A112:A139"/>
    <mergeCell ref="J113:J114"/>
    <mergeCell ref="B115:B117"/>
    <mergeCell ref="C115:C117"/>
    <mergeCell ref="F115:F117"/>
    <mergeCell ref="J115:J117"/>
    <mergeCell ref="L112:L139"/>
    <mergeCell ref="B113:B114"/>
    <mergeCell ref="C113:C114"/>
    <mergeCell ref="F113:F114"/>
    <mergeCell ref="G113:G114"/>
    <mergeCell ref="H113:H114"/>
    <mergeCell ref="J118:J121"/>
    <mergeCell ref="B122:B126"/>
    <mergeCell ref="C122:C126"/>
    <mergeCell ref="F122:F126"/>
    <mergeCell ref="J122:J126"/>
    <mergeCell ref="B127:B132"/>
    <mergeCell ref="C127:C132"/>
    <mergeCell ref="F127:F132"/>
    <mergeCell ref="G127:G132"/>
    <mergeCell ref="H127:H132"/>
    <mergeCell ref="J127:J132"/>
    <mergeCell ref="G122:G126"/>
    <mergeCell ref="H122:H126"/>
    <mergeCell ref="B133:B139"/>
    <mergeCell ref="C133:C139"/>
    <mergeCell ref="F133:F139"/>
    <mergeCell ref="G133:G139"/>
    <mergeCell ref="F118:F121"/>
    <mergeCell ref="G118:G121"/>
    <mergeCell ref="B118:B121"/>
    <mergeCell ref="C118:C121"/>
    <mergeCell ref="H133:H139"/>
    <mergeCell ref="J133:J139"/>
    <mergeCell ref="J141:J142"/>
    <mergeCell ref="B143:B145"/>
    <mergeCell ref="C143:C145"/>
    <mergeCell ref="F143:F145"/>
    <mergeCell ref="G143:G145"/>
    <mergeCell ref="H143:H145"/>
    <mergeCell ref="B141:B142"/>
    <mergeCell ref="C141:C142"/>
    <mergeCell ref="F141:F142"/>
    <mergeCell ref="G141:G142"/>
    <mergeCell ref="J143:J145"/>
    <mergeCell ref="B146:B149"/>
    <mergeCell ref="C146:C149"/>
    <mergeCell ref="F146:F149"/>
    <mergeCell ref="G146:G149"/>
    <mergeCell ref="H146:H149"/>
    <mergeCell ref="G161:G166"/>
    <mergeCell ref="H155:H160"/>
    <mergeCell ref="J146:J149"/>
    <mergeCell ref="B150:B154"/>
    <mergeCell ref="C150:C154"/>
    <mergeCell ref="F150:F154"/>
    <mergeCell ref="G150:G154"/>
    <mergeCell ref="H150:H154"/>
    <mergeCell ref="J150:J154"/>
    <mergeCell ref="J155:J160"/>
    <mergeCell ref="H168:H169"/>
    <mergeCell ref="J168:J169"/>
    <mergeCell ref="H161:H166"/>
    <mergeCell ref="B155:B160"/>
    <mergeCell ref="C155:C160"/>
    <mergeCell ref="F155:F160"/>
    <mergeCell ref="G155:G160"/>
    <mergeCell ref="B161:B166"/>
    <mergeCell ref="C161:C166"/>
    <mergeCell ref="F161:F166"/>
    <mergeCell ref="F170:F172"/>
    <mergeCell ref="G170:G172"/>
    <mergeCell ref="J161:J166"/>
    <mergeCell ref="A167:A193"/>
    <mergeCell ref="B168:B169"/>
    <mergeCell ref="C168:C169"/>
    <mergeCell ref="F168:F169"/>
    <mergeCell ref="G168:G169"/>
    <mergeCell ref="A140:A166"/>
    <mergeCell ref="H141:H142"/>
    <mergeCell ref="H170:H172"/>
    <mergeCell ref="J170:J172"/>
    <mergeCell ref="B173:B176"/>
    <mergeCell ref="C173:C176"/>
    <mergeCell ref="F173:F176"/>
    <mergeCell ref="G173:G176"/>
    <mergeCell ref="H173:H176"/>
    <mergeCell ref="J173:J176"/>
    <mergeCell ref="B170:B172"/>
    <mergeCell ref="C170:C172"/>
    <mergeCell ref="H182:H187"/>
    <mergeCell ref="J182:J187"/>
    <mergeCell ref="B177:B181"/>
    <mergeCell ref="C177:C181"/>
    <mergeCell ref="F177:F181"/>
    <mergeCell ref="G177:G181"/>
    <mergeCell ref="B188:B193"/>
    <mergeCell ref="C188:C193"/>
    <mergeCell ref="F188:F193"/>
    <mergeCell ref="G188:G193"/>
    <mergeCell ref="H177:H181"/>
    <mergeCell ref="J177:J181"/>
    <mergeCell ref="B182:B187"/>
    <mergeCell ref="C182:C187"/>
    <mergeCell ref="F182:F187"/>
    <mergeCell ref="G182:G187"/>
    <mergeCell ref="H188:H193"/>
    <mergeCell ref="J188:J193"/>
    <mergeCell ref="J195:J196"/>
    <mergeCell ref="B197:B199"/>
    <mergeCell ref="C197:C199"/>
    <mergeCell ref="F197:F199"/>
    <mergeCell ref="G197:G199"/>
    <mergeCell ref="H197:H199"/>
    <mergeCell ref="B195:B196"/>
    <mergeCell ref="C195:C196"/>
    <mergeCell ref="J204:J208"/>
    <mergeCell ref="J209:J214"/>
    <mergeCell ref="F195:F196"/>
    <mergeCell ref="G195:G196"/>
    <mergeCell ref="J197:J199"/>
    <mergeCell ref="B200:B203"/>
    <mergeCell ref="C200:C203"/>
    <mergeCell ref="F200:F203"/>
    <mergeCell ref="G200:G203"/>
    <mergeCell ref="H200:H203"/>
    <mergeCell ref="C215:C220"/>
    <mergeCell ref="F215:F220"/>
    <mergeCell ref="G215:G220"/>
    <mergeCell ref="H209:H214"/>
    <mergeCell ref="J200:J203"/>
    <mergeCell ref="B204:B208"/>
    <mergeCell ref="C204:C208"/>
    <mergeCell ref="F204:F208"/>
    <mergeCell ref="G204:G208"/>
    <mergeCell ref="H204:H208"/>
    <mergeCell ref="A194:A220"/>
    <mergeCell ref="H195:H196"/>
    <mergeCell ref="H222:H223"/>
    <mergeCell ref="J222:J223"/>
    <mergeCell ref="H215:H220"/>
    <mergeCell ref="B209:B214"/>
    <mergeCell ref="C209:C214"/>
    <mergeCell ref="F209:F214"/>
    <mergeCell ref="G209:G214"/>
    <mergeCell ref="B215:B220"/>
    <mergeCell ref="B224:B226"/>
    <mergeCell ref="C224:C226"/>
    <mergeCell ref="F224:F226"/>
    <mergeCell ref="G224:G226"/>
    <mergeCell ref="J215:J220"/>
    <mergeCell ref="A221:A247"/>
    <mergeCell ref="B222:B223"/>
    <mergeCell ref="C222:C223"/>
    <mergeCell ref="F222:F223"/>
    <mergeCell ref="G222:G223"/>
    <mergeCell ref="F231:F235"/>
    <mergeCell ref="G231:G235"/>
    <mergeCell ref="H224:H226"/>
    <mergeCell ref="J224:J226"/>
    <mergeCell ref="B227:B230"/>
    <mergeCell ref="C227:C230"/>
    <mergeCell ref="F227:F230"/>
    <mergeCell ref="G227:G230"/>
    <mergeCell ref="H227:H230"/>
    <mergeCell ref="J227:J230"/>
    <mergeCell ref="H231:H235"/>
    <mergeCell ref="J231:J235"/>
    <mergeCell ref="B236:B241"/>
    <mergeCell ref="C236:C241"/>
    <mergeCell ref="F236:F241"/>
    <mergeCell ref="G236:G241"/>
    <mergeCell ref="H236:H241"/>
    <mergeCell ref="J236:J241"/>
    <mergeCell ref="B231:B235"/>
    <mergeCell ref="C231:C235"/>
    <mergeCell ref="H249:H250"/>
    <mergeCell ref="J249:J250"/>
    <mergeCell ref="B242:B247"/>
    <mergeCell ref="C242:C247"/>
    <mergeCell ref="F242:F247"/>
    <mergeCell ref="G242:G247"/>
    <mergeCell ref="F251:F253"/>
    <mergeCell ref="G251:G253"/>
    <mergeCell ref="H242:H247"/>
    <mergeCell ref="J242:J247"/>
    <mergeCell ref="A248:A275"/>
    <mergeCell ref="L248:L275"/>
    <mergeCell ref="B249:B250"/>
    <mergeCell ref="C249:C250"/>
    <mergeCell ref="F249:F250"/>
    <mergeCell ref="G249:G250"/>
    <mergeCell ref="H251:H253"/>
    <mergeCell ref="J251:J253"/>
    <mergeCell ref="B254:B257"/>
    <mergeCell ref="C254:C257"/>
    <mergeCell ref="F254:F257"/>
    <mergeCell ref="G254:G257"/>
    <mergeCell ref="H254:H257"/>
    <mergeCell ref="J254:J257"/>
    <mergeCell ref="B251:B253"/>
    <mergeCell ref="C251:C253"/>
    <mergeCell ref="J263:J268"/>
    <mergeCell ref="J269:J275"/>
    <mergeCell ref="B258:B262"/>
    <mergeCell ref="C258:C262"/>
    <mergeCell ref="F258:F262"/>
    <mergeCell ref="G258:G262"/>
    <mergeCell ref="C291:C296"/>
    <mergeCell ref="F291:F296"/>
    <mergeCell ref="H258:H262"/>
    <mergeCell ref="H269:H275"/>
    <mergeCell ref="J258:J262"/>
    <mergeCell ref="B263:B268"/>
    <mergeCell ref="C263:C268"/>
    <mergeCell ref="F263:F268"/>
    <mergeCell ref="G263:G268"/>
    <mergeCell ref="H263:H268"/>
    <mergeCell ref="C277:C278"/>
    <mergeCell ref="F277:F278"/>
    <mergeCell ref="G277:G278"/>
    <mergeCell ref="A276:A302"/>
    <mergeCell ref="B279:B281"/>
    <mergeCell ref="C279:C281"/>
    <mergeCell ref="F279:F281"/>
    <mergeCell ref="B282:B285"/>
    <mergeCell ref="C282:C285"/>
    <mergeCell ref="F282:F285"/>
    <mergeCell ref="H277:H278"/>
    <mergeCell ref="J277:J278"/>
    <mergeCell ref="H279:H281"/>
    <mergeCell ref="J279:J281"/>
    <mergeCell ref="G279:G281"/>
    <mergeCell ref="B269:B275"/>
    <mergeCell ref="C269:C275"/>
    <mergeCell ref="F269:F275"/>
    <mergeCell ref="G269:G275"/>
    <mergeCell ref="B277:B278"/>
    <mergeCell ref="G282:G285"/>
    <mergeCell ref="H282:H285"/>
    <mergeCell ref="J282:J285"/>
    <mergeCell ref="B286:B290"/>
    <mergeCell ref="C286:C290"/>
    <mergeCell ref="F286:F290"/>
    <mergeCell ref="G286:G290"/>
    <mergeCell ref="H286:H290"/>
    <mergeCell ref="J286:J290"/>
    <mergeCell ref="G291:G296"/>
    <mergeCell ref="H291:H296"/>
    <mergeCell ref="J291:J296"/>
    <mergeCell ref="B297:B302"/>
    <mergeCell ref="C297:C302"/>
    <mergeCell ref="F297:F302"/>
    <mergeCell ref="G297:G302"/>
    <mergeCell ref="H297:H302"/>
    <mergeCell ref="J297:J302"/>
    <mergeCell ref="B291:B296"/>
    <mergeCell ref="A303:A329"/>
    <mergeCell ref="B304:B305"/>
    <mergeCell ref="C304:C305"/>
    <mergeCell ref="F304:F305"/>
    <mergeCell ref="B309:B312"/>
    <mergeCell ref="C309:C312"/>
    <mergeCell ref="F309:F312"/>
    <mergeCell ref="G304:G305"/>
    <mergeCell ref="H304:H305"/>
    <mergeCell ref="J304:J305"/>
    <mergeCell ref="B306:B308"/>
    <mergeCell ref="C306:C308"/>
    <mergeCell ref="F306:F308"/>
    <mergeCell ref="G306:G308"/>
    <mergeCell ref="H306:H308"/>
    <mergeCell ref="J306:J308"/>
    <mergeCell ref="J324:J329"/>
    <mergeCell ref="G309:G312"/>
    <mergeCell ref="H309:H312"/>
    <mergeCell ref="J309:J312"/>
    <mergeCell ref="B313:B317"/>
    <mergeCell ref="C313:C317"/>
    <mergeCell ref="F313:F317"/>
    <mergeCell ref="G313:G317"/>
    <mergeCell ref="H313:H317"/>
    <mergeCell ref="C345:C350"/>
    <mergeCell ref="F345:F350"/>
    <mergeCell ref="H324:H329"/>
    <mergeCell ref="J313:J317"/>
    <mergeCell ref="B318:B323"/>
    <mergeCell ref="C318:C323"/>
    <mergeCell ref="F318:F323"/>
    <mergeCell ref="G318:G323"/>
    <mergeCell ref="H318:H323"/>
    <mergeCell ref="J318:J323"/>
    <mergeCell ref="C331:C332"/>
    <mergeCell ref="F331:F332"/>
    <mergeCell ref="G331:G332"/>
    <mergeCell ref="A330:A356"/>
    <mergeCell ref="B333:B335"/>
    <mergeCell ref="C333:C335"/>
    <mergeCell ref="F333:F335"/>
    <mergeCell ref="B336:B339"/>
    <mergeCell ref="C336:C339"/>
    <mergeCell ref="F336:F339"/>
    <mergeCell ref="H331:H332"/>
    <mergeCell ref="J331:J332"/>
    <mergeCell ref="H333:H335"/>
    <mergeCell ref="J333:J335"/>
    <mergeCell ref="G333:G335"/>
    <mergeCell ref="B324:B329"/>
    <mergeCell ref="C324:C329"/>
    <mergeCell ref="F324:F329"/>
    <mergeCell ref="G324:G329"/>
    <mergeCell ref="B331:B332"/>
    <mergeCell ref="G336:G339"/>
    <mergeCell ref="H336:H339"/>
    <mergeCell ref="J336:J339"/>
    <mergeCell ref="B340:B344"/>
    <mergeCell ref="C340:C344"/>
    <mergeCell ref="F340:F344"/>
    <mergeCell ref="G340:G344"/>
    <mergeCell ref="H340:H344"/>
    <mergeCell ref="J340:J344"/>
    <mergeCell ref="G345:G350"/>
    <mergeCell ref="H345:H350"/>
    <mergeCell ref="J345:J350"/>
    <mergeCell ref="B351:B356"/>
    <mergeCell ref="C351:C356"/>
    <mergeCell ref="F351:F356"/>
    <mergeCell ref="G351:G356"/>
    <mergeCell ref="H351:H356"/>
    <mergeCell ref="J351:J356"/>
    <mergeCell ref="B345:B350"/>
    <mergeCell ref="A357:A383"/>
    <mergeCell ref="B358:B359"/>
    <mergeCell ref="C358:C359"/>
    <mergeCell ref="F358:F359"/>
    <mergeCell ref="B363:B366"/>
    <mergeCell ref="C363:C366"/>
    <mergeCell ref="F363:F366"/>
    <mergeCell ref="C378:C383"/>
    <mergeCell ref="F378:F383"/>
    <mergeCell ref="G358:G359"/>
    <mergeCell ref="H358:H359"/>
    <mergeCell ref="J358:J359"/>
    <mergeCell ref="B360:B362"/>
    <mergeCell ref="C360:C362"/>
    <mergeCell ref="F360:F362"/>
    <mergeCell ref="G360:G362"/>
    <mergeCell ref="H360:H362"/>
    <mergeCell ref="J360:J362"/>
    <mergeCell ref="G363:G366"/>
    <mergeCell ref="H363:H366"/>
    <mergeCell ref="J363:J366"/>
    <mergeCell ref="B367:B371"/>
    <mergeCell ref="C367:C371"/>
    <mergeCell ref="F367:F371"/>
    <mergeCell ref="G367:G371"/>
    <mergeCell ref="H367:H371"/>
    <mergeCell ref="H378:H383"/>
    <mergeCell ref="J367:J371"/>
    <mergeCell ref="B372:B377"/>
    <mergeCell ref="C372:C377"/>
    <mergeCell ref="F372:F377"/>
    <mergeCell ref="G372:G377"/>
    <mergeCell ref="H372:H377"/>
    <mergeCell ref="J372:J377"/>
    <mergeCell ref="J378:J383"/>
    <mergeCell ref="B378:B383"/>
    <mergeCell ref="G378:G383"/>
    <mergeCell ref="H390:H393"/>
    <mergeCell ref="G387:G389"/>
    <mergeCell ref="H387:H389"/>
    <mergeCell ref="A384:A411"/>
    <mergeCell ref="J385:J386"/>
    <mergeCell ref="B387:B389"/>
    <mergeCell ref="C387:C389"/>
    <mergeCell ref="F387:F389"/>
    <mergeCell ref="J387:J389"/>
    <mergeCell ref="L384:L411"/>
    <mergeCell ref="B385:B386"/>
    <mergeCell ref="C385:C386"/>
    <mergeCell ref="F385:F386"/>
    <mergeCell ref="G385:G386"/>
    <mergeCell ref="H385:H386"/>
    <mergeCell ref="J390:J393"/>
    <mergeCell ref="B394:B398"/>
    <mergeCell ref="C394:C398"/>
    <mergeCell ref="F394:F398"/>
    <mergeCell ref="J394:J398"/>
    <mergeCell ref="B399:B404"/>
    <mergeCell ref="C399:C404"/>
    <mergeCell ref="F399:F404"/>
    <mergeCell ref="G399:G404"/>
    <mergeCell ref="H399:H404"/>
    <mergeCell ref="J399:J404"/>
    <mergeCell ref="G394:G398"/>
    <mergeCell ref="H394:H398"/>
    <mergeCell ref="B405:B411"/>
    <mergeCell ref="C405:C411"/>
    <mergeCell ref="F405:F411"/>
    <mergeCell ref="G405:G411"/>
    <mergeCell ref="F390:F393"/>
    <mergeCell ref="G390:G393"/>
    <mergeCell ref="B390:B393"/>
    <mergeCell ref="C390:C393"/>
    <mergeCell ref="H405:H411"/>
    <mergeCell ref="J405:J411"/>
    <mergeCell ref="J413:J414"/>
    <mergeCell ref="B415:B417"/>
    <mergeCell ref="C415:C417"/>
    <mergeCell ref="F415:F417"/>
    <mergeCell ref="G415:G417"/>
    <mergeCell ref="H415:H417"/>
    <mergeCell ref="B413:B414"/>
    <mergeCell ref="C413:C414"/>
    <mergeCell ref="F413:F414"/>
    <mergeCell ref="G413:G414"/>
    <mergeCell ref="J415:J417"/>
    <mergeCell ref="B418:B421"/>
    <mergeCell ref="C418:C421"/>
    <mergeCell ref="F418:F421"/>
    <mergeCell ref="G418:G421"/>
    <mergeCell ref="H418:H421"/>
    <mergeCell ref="G433:G438"/>
    <mergeCell ref="H427:H432"/>
    <mergeCell ref="J418:J421"/>
    <mergeCell ref="B422:B426"/>
    <mergeCell ref="C422:C426"/>
    <mergeCell ref="F422:F426"/>
    <mergeCell ref="G422:G426"/>
    <mergeCell ref="H422:H426"/>
    <mergeCell ref="J422:J426"/>
    <mergeCell ref="J427:J432"/>
    <mergeCell ref="H440:H441"/>
    <mergeCell ref="J440:J441"/>
    <mergeCell ref="H433:H438"/>
    <mergeCell ref="B427:B432"/>
    <mergeCell ref="C427:C432"/>
    <mergeCell ref="F427:F432"/>
    <mergeCell ref="G427:G432"/>
    <mergeCell ref="B433:B438"/>
    <mergeCell ref="C433:C438"/>
    <mergeCell ref="F433:F438"/>
    <mergeCell ref="F442:F444"/>
    <mergeCell ref="G442:G444"/>
    <mergeCell ref="J433:J438"/>
    <mergeCell ref="A439:A465"/>
    <mergeCell ref="B440:B441"/>
    <mergeCell ref="C440:C441"/>
    <mergeCell ref="F440:F441"/>
    <mergeCell ref="G440:G441"/>
    <mergeCell ref="A412:A438"/>
    <mergeCell ref="H413:H414"/>
    <mergeCell ref="H442:H444"/>
    <mergeCell ref="J442:J444"/>
    <mergeCell ref="B445:B448"/>
    <mergeCell ref="C445:C448"/>
    <mergeCell ref="F445:F448"/>
    <mergeCell ref="G445:G448"/>
    <mergeCell ref="H445:H448"/>
    <mergeCell ref="J445:J448"/>
    <mergeCell ref="B442:B444"/>
    <mergeCell ref="C442:C444"/>
    <mergeCell ref="H454:H459"/>
    <mergeCell ref="J454:J459"/>
    <mergeCell ref="B449:B453"/>
    <mergeCell ref="C449:C453"/>
    <mergeCell ref="F449:F453"/>
    <mergeCell ref="G449:G453"/>
    <mergeCell ref="B460:B465"/>
    <mergeCell ref="C460:C465"/>
    <mergeCell ref="F460:F465"/>
    <mergeCell ref="G460:G465"/>
    <mergeCell ref="H449:H453"/>
    <mergeCell ref="J449:J453"/>
    <mergeCell ref="B454:B459"/>
    <mergeCell ref="C454:C459"/>
    <mergeCell ref="F454:F459"/>
    <mergeCell ref="G454:G459"/>
    <mergeCell ref="H460:H465"/>
    <mergeCell ref="J460:J465"/>
    <mergeCell ref="J467:J468"/>
    <mergeCell ref="B469:B471"/>
    <mergeCell ref="C469:C471"/>
    <mergeCell ref="F469:F471"/>
    <mergeCell ref="G469:G471"/>
    <mergeCell ref="H469:H471"/>
    <mergeCell ref="B467:B468"/>
    <mergeCell ref="C467:C468"/>
    <mergeCell ref="F467:F468"/>
    <mergeCell ref="G467:G468"/>
    <mergeCell ref="J469:J471"/>
    <mergeCell ref="B472:B475"/>
    <mergeCell ref="C472:C475"/>
    <mergeCell ref="F472:F475"/>
    <mergeCell ref="G472:G475"/>
    <mergeCell ref="H472:H475"/>
    <mergeCell ref="G487:G492"/>
    <mergeCell ref="H481:H486"/>
    <mergeCell ref="J472:J475"/>
    <mergeCell ref="B476:B480"/>
    <mergeCell ref="C476:C480"/>
    <mergeCell ref="F476:F480"/>
    <mergeCell ref="G476:G480"/>
    <mergeCell ref="H476:H480"/>
    <mergeCell ref="J476:J480"/>
    <mergeCell ref="J481:J486"/>
    <mergeCell ref="H494:H495"/>
    <mergeCell ref="J494:J495"/>
    <mergeCell ref="H487:H492"/>
    <mergeCell ref="B481:B486"/>
    <mergeCell ref="C481:C486"/>
    <mergeCell ref="F481:F486"/>
    <mergeCell ref="G481:G486"/>
    <mergeCell ref="B487:B492"/>
    <mergeCell ref="C487:C492"/>
    <mergeCell ref="F487:F492"/>
    <mergeCell ref="F496:F498"/>
    <mergeCell ref="G496:G498"/>
    <mergeCell ref="J487:J492"/>
    <mergeCell ref="A493:A519"/>
    <mergeCell ref="B494:B495"/>
    <mergeCell ref="C494:C495"/>
    <mergeCell ref="F494:F495"/>
    <mergeCell ref="G494:G495"/>
    <mergeCell ref="A466:A492"/>
    <mergeCell ref="H467:H468"/>
    <mergeCell ref="H496:H498"/>
    <mergeCell ref="J496:J498"/>
    <mergeCell ref="B499:B502"/>
    <mergeCell ref="C499:C502"/>
    <mergeCell ref="F499:F502"/>
    <mergeCell ref="G499:G502"/>
    <mergeCell ref="H499:H502"/>
    <mergeCell ref="J499:J502"/>
    <mergeCell ref="B496:B498"/>
    <mergeCell ref="C496:C498"/>
    <mergeCell ref="B521:B522"/>
    <mergeCell ref="C521:C522"/>
    <mergeCell ref="F521:F522"/>
    <mergeCell ref="J503:J507"/>
    <mergeCell ref="B508:B513"/>
    <mergeCell ref="C508:C513"/>
    <mergeCell ref="F508:F513"/>
    <mergeCell ref="G508:G513"/>
    <mergeCell ref="H508:H513"/>
    <mergeCell ref="J508:J513"/>
    <mergeCell ref="B514:B519"/>
    <mergeCell ref="C514:C519"/>
    <mergeCell ref="F514:F519"/>
    <mergeCell ref="G514:G519"/>
    <mergeCell ref="H503:H507"/>
    <mergeCell ref="G503:G507"/>
    <mergeCell ref="B503:B507"/>
    <mergeCell ref="C503:C507"/>
    <mergeCell ref="F503:F507"/>
    <mergeCell ref="G521:G522"/>
    <mergeCell ref="H521:H522"/>
    <mergeCell ref="J521:J522"/>
    <mergeCell ref="F523:F525"/>
    <mergeCell ref="G523:G525"/>
    <mergeCell ref="H523:H525"/>
    <mergeCell ref="J514:J519"/>
    <mergeCell ref="L520:L547"/>
    <mergeCell ref="J535:J540"/>
    <mergeCell ref="J526:J529"/>
    <mergeCell ref="H530:H534"/>
    <mergeCell ref="J523:J525"/>
    <mergeCell ref="K520:K547"/>
    <mergeCell ref="B526:B529"/>
    <mergeCell ref="C526:C529"/>
    <mergeCell ref="F526:F529"/>
    <mergeCell ref="G526:G529"/>
    <mergeCell ref="H526:H529"/>
    <mergeCell ref="C523:C525"/>
    <mergeCell ref="B523:B525"/>
    <mergeCell ref="B530:B534"/>
    <mergeCell ref="C530:C534"/>
    <mergeCell ref="F530:F534"/>
    <mergeCell ref="G530:G534"/>
    <mergeCell ref="G535:G540"/>
    <mergeCell ref="H535:H540"/>
    <mergeCell ref="B541:B547"/>
    <mergeCell ref="C541:C547"/>
    <mergeCell ref="F541:F547"/>
    <mergeCell ref="G541:G547"/>
    <mergeCell ref="H541:H547"/>
    <mergeCell ref="J530:J534"/>
    <mergeCell ref="B535:B540"/>
    <mergeCell ref="C535:C540"/>
    <mergeCell ref="F535:F540"/>
    <mergeCell ref="J541:J547"/>
    <mergeCell ref="A548:A574"/>
    <mergeCell ref="B551:B553"/>
    <mergeCell ref="C551:C553"/>
    <mergeCell ref="F551:F553"/>
    <mergeCell ref="G551:G553"/>
    <mergeCell ref="A520:A547"/>
    <mergeCell ref="B549:B550"/>
    <mergeCell ref="C549:C550"/>
    <mergeCell ref="F549:F550"/>
    <mergeCell ref="F554:F557"/>
    <mergeCell ref="G554:G557"/>
    <mergeCell ref="G549:G550"/>
    <mergeCell ref="H549:H550"/>
    <mergeCell ref="J549:J550"/>
    <mergeCell ref="H551:H553"/>
    <mergeCell ref="J551:J553"/>
    <mergeCell ref="B558:B562"/>
    <mergeCell ref="C558:C562"/>
    <mergeCell ref="F558:F562"/>
    <mergeCell ref="G558:G562"/>
    <mergeCell ref="H554:H557"/>
    <mergeCell ref="G563:G568"/>
    <mergeCell ref="H563:H568"/>
    <mergeCell ref="H558:H562"/>
    <mergeCell ref="B554:B557"/>
    <mergeCell ref="C554:C557"/>
    <mergeCell ref="B569:B574"/>
    <mergeCell ref="C569:C574"/>
    <mergeCell ref="F569:F574"/>
    <mergeCell ref="G569:G574"/>
    <mergeCell ref="H569:H574"/>
    <mergeCell ref="B563:B568"/>
    <mergeCell ref="C563:C568"/>
    <mergeCell ref="F563:F568"/>
    <mergeCell ref="B578:B580"/>
    <mergeCell ref="C578:C580"/>
    <mergeCell ref="F578:F580"/>
    <mergeCell ref="G578:G580"/>
    <mergeCell ref="F581:F584"/>
    <mergeCell ref="G581:G584"/>
    <mergeCell ref="C581:C584"/>
    <mergeCell ref="B576:B577"/>
    <mergeCell ref="H590:H595"/>
    <mergeCell ref="J590:J595"/>
    <mergeCell ref="J581:J584"/>
    <mergeCell ref="B585:B589"/>
    <mergeCell ref="C585:C589"/>
    <mergeCell ref="F585:F589"/>
    <mergeCell ref="G585:G589"/>
    <mergeCell ref="H585:H589"/>
    <mergeCell ref="B581:B584"/>
    <mergeCell ref="K384:K411"/>
    <mergeCell ref="K412:K438"/>
    <mergeCell ref="K439:K465"/>
    <mergeCell ref="K466:K492"/>
    <mergeCell ref="K493:K519"/>
    <mergeCell ref="H581:H584"/>
    <mergeCell ref="J576:J577"/>
    <mergeCell ref="H578:H580"/>
    <mergeCell ref="H576:H577"/>
    <mergeCell ref="H514:H519"/>
    <mergeCell ref="J585:J589"/>
    <mergeCell ref="J578:J580"/>
    <mergeCell ref="J569:J574"/>
    <mergeCell ref="K548:K574"/>
    <mergeCell ref="J558:J562"/>
    <mergeCell ref="K575:K601"/>
    <mergeCell ref="J596:J601"/>
    <mergeCell ref="J563:J568"/>
    <mergeCell ref="J554:J557"/>
    <mergeCell ref="H596:H601"/>
    <mergeCell ref="B590:B595"/>
    <mergeCell ref="C590:C595"/>
    <mergeCell ref="F590:F595"/>
    <mergeCell ref="G590:G595"/>
    <mergeCell ref="B596:B601"/>
    <mergeCell ref="C596:C601"/>
    <mergeCell ref="F596:F601"/>
    <mergeCell ref="G596:G601"/>
    <mergeCell ref="F603:F604"/>
    <mergeCell ref="G603:G604"/>
    <mergeCell ref="A602:A628"/>
    <mergeCell ref="B605:B607"/>
    <mergeCell ref="C605:C607"/>
    <mergeCell ref="F605:F607"/>
    <mergeCell ref="B608:B611"/>
    <mergeCell ref="C608:C611"/>
    <mergeCell ref="F608:F611"/>
    <mergeCell ref="B612:B616"/>
    <mergeCell ref="J603:J604"/>
    <mergeCell ref="H605:H607"/>
    <mergeCell ref="J605:J607"/>
    <mergeCell ref="G605:G607"/>
    <mergeCell ref="A575:A601"/>
    <mergeCell ref="C576:C577"/>
    <mergeCell ref="F576:F577"/>
    <mergeCell ref="G576:G577"/>
    <mergeCell ref="B603:B604"/>
    <mergeCell ref="C603:C604"/>
    <mergeCell ref="C612:C616"/>
    <mergeCell ref="F612:F616"/>
    <mergeCell ref="G612:G616"/>
    <mergeCell ref="H612:H616"/>
    <mergeCell ref="G608:G611"/>
    <mergeCell ref="H608:H611"/>
    <mergeCell ref="B623:B628"/>
    <mergeCell ref="C623:C628"/>
    <mergeCell ref="F623:F628"/>
    <mergeCell ref="G623:G628"/>
    <mergeCell ref="H623:H628"/>
    <mergeCell ref="B617:B622"/>
    <mergeCell ref="C617:C622"/>
    <mergeCell ref="F617:F622"/>
    <mergeCell ref="G617:G622"/>
    <mergeCell ref="H617:H622"/>
    <mergeCell ref="B632:B634"/>
    <mergeCell ref="C632:C634"/>
    <mergeCell ref="F632:F634"/>
    <mergeCell ref="G632:G634"/>
    <mergeCell ref="F635:F638"/>
    <mergeCell ref="G635:G638"/>
    <mergeCell ref="C635:C638"/>
    <mergeCell ref="B630:B631"/>
    <mergeCell ref="H644:H649"/>
    <mergeCell ref="J644:J649"/>
    <mergeCell ref="J635:J638"/>
    <mergeCell ref="B639:B643"/>
    <mergeCell ref="C639:C643"/>
    <mergeCell ref="F639:F643"/>
    <mergeCell ref="G639:G643"/>
    <mergeCell ref="H639:H643"/>
    <mergeCell ref="B635:B638"/>
    <mergeCell ref="K248:K275"/>
    <mergeCell ref="K276:K302"/>
    <mergeCell ref="K303:K329"/>
    <mergeCell ref="K330:K356"/>
    <mergeCell ref="K357:K383"/>
    <mergeCell ref="H635:H638"/>
    <mergeCell ref="J630:J631"/>
    <mergeCell ref="H632:H634"/>
    <mergeCell ref="J608:J611"/>
    <mergeCell ref="H603:H604"/>
    <mergeCell ref="G630:G631"/>
    <mergeCell ref="G650:G655"/>
    <mergeCell ref="J639:J643"/>
    <mergeCell ref="J632:J634"/>
    <mergeCell ref="J623:J628"/>
    <mergeCell ref="K602:K628"/>
    <mergeCell ref="J612:J616"/>
    <mergeCell ref="K629:K655"/>
    <mergeCell ref="H630:H631"/>
    <mergeCell ref="J617:J622"/>
    <mergeCell ref="C630:C631"/>
    <mergeCell ref="F630:F631"/>
    <mergeCell ref="H650:H655"/>
    <mergeCell ref="B644:B649"/>
    <mergeCell ref="C644:C649"/>
    <mergeCell ref="F644:F649"/>
    <mergeCell ref="G644:G649"/>
    <mergeCell ref="B650:B655"/>
    <mergeCell ref="C650:C655"/>
    <mergeCell ref="F650:F655"/>
    <mergeCell ref="F662:F665"/>
    <mergeCell ref="G662:G665"/>
    <mergeCell ref="J657:J658"/>
    <mergeCell ref="J650:J655"/>
    <mergeCell ref="A656:A683"/>
    <mergeCell ref="B659:B661"/>
    <mergeCell ref="C659:C661"/>
    <mergeCell ref="F659:F661"/>
    <mergeCell ref="G659:G661"/>
    <mergeCell ref="A629:A655"/>
    <mergeCell ref="H666:H670"/>
    <mergeCell ref="H662:H665"/>
    <mergeCell ref="B657:B658"/>
    <mergeCell ref="C657:C658"/>
    <mergeCell ref="F657:F658"/>
    <mergeCell ref="G657:G658"/>
    <mergeCell ref="H657:H658"/>
    <mergeCell ref="H659:H661"/>
    <mergeCell ref="B662:B665"/>
    <mergeCell ref="C662:C665"/>
    <mergeCell ref="C671:C676"/>
    <mergeCell ref="F671:F676"/>
    <mergeCell ref="G671:G676"/>
    <mergeCell ref="J659:J661"/>
    <mergeCell ref="K656:K683"/>
    <mergeCell ref="L656:L683"/>
    <mergeCell ref="J666:J670"/>
    <mergeCell ref="C666:C670"/>
    <mergeCell ref="F666:F670"/>
    <mergeCell ref="G666:G670"/>
    <mergeCell ref="K194:K220"/>
    <mergeCell ref="B677:B683"/>
    <mergeCell ref="C677:C683"/>
    <mergeCell ref="F677:F683"/>
    <mergeCell ref="G677:G683"/>
    <mergeCell ref="H671:H676"/>
    <mergeCell ref="J662:J665"/>
    <mergeCell ref="B666:B670"/>
    <mergeCell ref="J671:J676"/>
    <mergeCell ref="B671:B676"/>
    <mergeCell ref="K221:K247"/>
    <mergeCell ref="H677:H683"/>
    <mergeCell ref="J677:J683"/>
    <mergeCell ref="K4:K30"/>
    <mergeCell ref="K31:K57"/>
    <mergeCell ref="K58:K84"/>
    <mergeCell ref="K85:K111"/>
    <mergeCell ref="K112:K139"/>
    <mergeCell ref="K140:K166"/>
    <mergeCell ref="K167:K19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2"/>
  <sheetViews>
    <sheetView workbookViewId="0" topLeftCell="A26">
      <selection activeCell="B43" sqref="B43"/>
    </sheetView>
  </sheetViews>
  <sheetFormatPr defaultColWidth="8.8515625" defaultRowHeight="15"/>
  <cols>
    <col min="1" max="1" width="10.421875" style="0" bestFit="1" customWidth="1"/>
    <col min="2" max="2" width="22.421875" style="0" customWidth="1"/>
    <col min="3" max="3" width="8.8515625" style="0" customWidth="1"/>
    <col min="4" max="4" width="11.421875" style="0" customWidth="1"/>
    <col min="5" max="5" width="22.8515625" style="0" customWidth="1"/>
    <col min="6" max="6" width="11.28125" style="0" customWidth="1"/>
    <col min="7" max="7" width="12.7109375" style="0" customWidth="1"/>
    <col min="8" max="8" width="20.7109375" style="0" customWidth="1"/>
    <col min="9" max="9" width="8.8515625" style="0" customWidth="1"/>
    <col min="10" max="10" width="12.7109375" style="0" customWidth="1"/>
    <col min="11" max="11" width="20.140625" style="0" customWidth="1"/>
    <col min="12" max="16" width="8.8515625" style="0" customWidth="1"/>
    <col min="17" max="17" width="9.8515625" style="0" customWidth="1"/>
  </cols>
  <sheetData>
    <row r="2" spans="1:20" ht="13.5">
      <c r="A2" s="17" t="s">
        <v>31</v>
      </c>
      <c r="B2" s="17"/>
      <c r="C2" s="18">
        <v>4</v>
      </c>
      <c r="F2" s="10"/>
      <c r="G2" s="11"/>
      <c r="Q2" s="3"/>
      <c r="R2" s="4"/>
      <c r="S2" s="4"/>
      <c r="T2" s="4"/>
    </row>
    <row r="3" spans="4:20" ht="13.5">
      <c r="D3" s="3"/>
      <c r="F3" s="3"/>
      <c r="Q3" s="3"/>
      <c r="R3" s="4"/>
      <c r="S3" s="4"/>
      <c r="T3" s="4"/>
    </row>
    <row r="4" spans="1:20" ht="13.5">
      <c r="A4" s="300" t="s">
        <v>28</v>
      </c>
      <c r="B4" s="300"/>
      <c r="D4" s="300" t="s">
        <v>29</v>
      </c>
      <c r="E4" s="300"/>
      <c r="F4" s="3"/>
      <c r="G4" s="300" t="s">
        <v>30</v>
      </c>
      <c r="H4" s="300"/>
      <c r="J4" s="300" t="s">
        <v>32</v>
      </c>
      <c r="K4" s="300"/>
      <c r="Q4" s="3"/>
      <c r="R4" s="4"/>
      <c r="S4" s="4"/>
      <c r="T4" s="4"/>
    </row>
    <row r="5" spans="1:20" ht="16.5">
      <c r="A5" s="15" t="s">
        <v>21</v>
      </c>
      <c r="B5" s="16" t="s">
        <v>26</v>
      </c>
      <c r="D5" s="15" t="s">
        <v>21</v>
      </c>
      <c r="E5" s="16" t="s">
        <v>26</v>
      </c>
      <c r="G5" s="15" t="s">
        <v>21</v>
      </c>
      <c r="H5" s="16" t="s">
        <v>26</v>
      </c>
      <c r="J5" s="15" t="s">
        <v>21</v>
      </c>
      <c r="K5" s="16" t="s">
        <v>26</v>
      </c>
      <c r="Q5" s="3"/>
      <c r="R5" s="4"/>
      <c r="S5" s="4"/>
      <c r="T5" s="4"/>
    </row>
    <row r="6" spans="1:20" ht="13.5">
      <c r="A6" s="142">
        <f>0</f>
        <v>0</v>
      </c>
      <c r="B6" s="142">
        <v>1</v>
      </c>
      <c r="D6" s="142">
        <f>0</f>
        <v>0</v>
      </c>
      <c r="E6" s="142">
        <v>1</v>
      </c>
      <c r="G6" s="142">
        <v>0</v>
      </c>
      <c r="H6" s="142">
        <v>1</v>
      </c>
      <c r="J6" s="145">
        <v>0</v>
      </c>
      <c r="K6" s="142">
        <v>1</v>
      </c>
      <c r="Q6" s="3"/>
      <c r="R6" s="4"/>
      <c r="S6" s="4"/>
      <c r="T6" s="4"/>
    </row>
    <row r="7" spans="1:22" ht="13.5">
      <c r="A7" s="139">
        <f>A6+1</f>
        <v>1</v>
      </c>
      <c r="B7" s="140">
        <f>Meromixis!K4</f>
        <v>0.9203126734291525</v>
      </c>
      <c r="D7" s="139">
        <f>D6+1</f>
        <v>1</v>
      </c>
      <c r="E7" s="140">
        <f>Monomictic!K4</f>
        <v>0.9198865364927425</v>
      </c>
      <c r="G7" s="146">
        <f>G6+1</f>
        <v>1</v>
      </c>
      <c r="H7" s="147">
        <f>Oligomixis!K4</f>
        <v>0.9203126734291525</v>
      </c>
      <c r="J7" s="141">
        <f>J6+1</f>
        <v>1</v>
      </c>
      <c r="K7" s="140">
        <f>$K$6*EXP(-J7/$C$2)</f>
        <v>0.7788007830714049</v>
      </c>
      <c r="Q7" s="3"/>
      <c r="R7" s="4"/>
      <c r="S7" s="4"/>
      <c r="T7" s="4"/>
      <c r="U7" s="4"/>
      <c r="V7" s="4"/>
    </row>
    <row r="8" spans="1:22" ht="13.5">
      <c r="A8" s="143">
        <f aca="true" t="shared" si="0" ref="A8:A36">A7+1</f>
        <v>2</v>
      </c>
      <c r="B8" s="144">
        <f>Meromixis!K31</f>
        <v>0.8543838318929908</v>
      </c>
      <c r="D8" s="143">
        <f aca="true" t="shared" si="1" ref="D8:D36">D7+1</f>
        <v>2</v>
      </c>
      <c r="E8" s="144">
        <f>Monomictic!K32</f>
        <v>0.8461912400206136</v>
      </c>
      <c r="G8" s="142">
        <f>G7+1</f>
        <v>2</v>
      </c>
      <c r="H8" s="144">
        <f>Oligomixis!K31</f>
        <v>0.8543838318929908</v>
      </c>
      <c r="J8" s="142">
        <f aca="true" t="shared" si="2" ref="J8:J36">J7+1</f>
        <v>2</v>
      </c>
      <c r="K8" s="144">
        <f aca="true" t="shared" si="3" ref="K8:K36">$K$6*EXP(-J8/$C$2)</f>
        <v>0.6065306597126334</v>
      </c>
      <c r="Q8" s="3"/>
      <c r="R8" s="4"/>
      <c r="S8" s="4"/>
      <c r="T8" s="4"/>
      <c r="U8" s="4"/>
      <c r="V8" s="4"/>
    </row>
    <row r="9" spans="1:20" ht="13.5">
      <c r="A9" s="139">
        <f t="shared" si="0"/>
        <v>3</v>
      </c>
      <c r="B9" s="140">
        <f>Meromixis!K58</f>
        <v>0.7998379921296771</v>
      </c>
      <c r="D9" s="139">
        <f t="shared" si="1"/>
        <v>3</v>
      </c>
      <c r="E9" s="140">
        <f>Monomictic!K60</f>
        <v>0.7783999289930612</v>
      </c>
      <c r="G9" s="148">
        <f aca="true" t="shared" si="4" ref="G9:G31">G8+1</f>
        <v>3</v>
      </c>
      <c r="H9" s="147">
        <f>Oligomixis!K58</f>
        <v>0.7998379921296771</v>
      </c>
      <c r="J9" s="141">
        <f t="shared" si="2"/>
        <v>3</v>
      </c>
      <c r="K9" s="140">
        <f t="shared" si="3"/>
        <v>0.4723665527410147</v>
      </c>
      <c r="Q9" s="3"/>
      <c r="R9" s="4"/>
      <c r="S9" s="4"/>
      <c r="T9" s="4"/>
    </row>
    <row r="10" spans="1:20" ht="13.5">
      <c r="A10" s="143">
        <f t="shared" si="0"/>
        <v>4</v>
      </c>
      <c r="B10" s="144">
        <f>Meromixis!K85</f>
        <v>0.7547098120166806</v>
      </c>
      <c r="D10" s="143">
        <f t="shared" si="1"/>
        <v>4</v>
      </c>
      <c r="E10" s="144">
        <f>Monomictic!K88</f>
        <v>0.7160396146876237</v>
      </c>
      <c r="G10" s="142">
        <f t="shared" si="4"/>
        <v>4</v>
      </c>
      <c r="H10" s="144">
        <f>Oligomixis!K85</f>
        <v>0.7547098120166806</v>
      </c>
      <c r="J10" s="142">
        <f t="shared" si="2"/>
        <v>4</v>
      </c>
      <c r="K10" s="144">
        <f t="shared" si="3"/>
        <v>0.36787944117144233</v>
      </c>
      <c r="Q10" s="3"/>
      <c r="R10" s="4"/>
      <c r="S10" s="4"/>
      <c r="T10" s="4"/>
    </row>
    <row r="11" spans="1:20" ht="13.5">
      <c r="A11" s="139">
        <f t="shared" si="0"/>
        <v>5</v>
      </c>
      <c r="B11" s="140">
        <f>Meromixis!K86</f>
        <v>0.7173732772938111</v>
      </c>
      <c r="D11" s="139">
        <f t="shared" si="1"/>
        <v>5</v>
      </c>
      <c r="E11" s="140">
        <f>Monomictic!K89</f>
        <v>0.658675201146596</v>
      </c>
      <c r="G11" s="151">
        <f t="shared" si="4"/>
        <v>5</v>
      </c>
      <c r="H11" s="152">
        <f>Oligomixis!K112</f>
        <v>0.7158618991243537</v>
      </c>
      <c r="J11" s="141">
        <f t="shared" si="2"/>
        <v>5</v>
      </c>
      <c r="K11" s="140">
        <f t="shared" si="3"/>
        <v>0.2865047968601901</v>
      </c>
      <c r="Q11" s="3"/>
      <c r="R11" s="4"/>
      <c r="S11" s="4"/>
      <c r="T11" s="4"/>
    </row>
    <row r="12" spans="1:22" ht="13.5">
      <c r="A12" s="143">
        <f t="shared" si="0"/>
        <v>6</v>
      </c>
      <c r="B12" s="144">
        <f>Meromixis!K87</f>
        <v>0.6864831146144925</v>
      </c>
      <c r="D12" s="143">
        <f t="shared" si="1"/>
        <v>6</v>
      </c>
      <c r="E12" s="144">
        <f>Monomictic!K90</f>
        <v>0.6059064494564026</v>
      </c>
      <c r="G12" s="142">
        <f t="shared" si="4"/>
        <v>6</v>
      </c>
      <c r="H12" s="144">
        <f>Oligomixis!K140</f>
        <v>0.6588167781892043</v>
      </c>
      <c r="J12" s="142">
        <f t="shared" si="2"/>
        <v>6</v>
      </c>
      <c r="K12" s="144">
        <f t="shared" si="3"/>
        <v>0.22313016014842982</v>
      </c>
      <c r="Q12" s="3"/>
      <c r="R12" s="4"/>
      <c r="S12" s="4"/>
      <c r="T12" s="4"/>
      <c r="V12" s="4"/>
    </row>
    <row r="13" spans="1:20" ht="13.5">
      <c r="A13" s="139">
        <f t="shared" si="0"/>
        <v>7</v>
      </c>
      <c r="B13" s="140">
        <f>Meromixis!K88</f>
        <v>0.6609263199778898</v>
      </c>
      <c r="D13" s="139">
        <f t="shared" si="1"/>
        <v>7</v>
      </c>
      <c r="E13" s="140">
        <f>Monomictic!K91</f>
        <v>0.5573651852290651</v>
      </c>
      <c r="G13" s="148">
        <f t="shared" si="4"/>
        <v>7</v>
      </c>
      <c r="H13" s="147">
        <f>Oligomixis!K167</f>
        <v>0.611620832480059</v>
      </c>
      <c r="J13" s="141">
        <f t="shared" si="2"/>
        <v>7</v>
      </c>
      <c r="K13" s="140">
        <f t="shared" si="3"/>
        <v>0.17377394345044514</v>
      </c>
      <c r="Q13" s="3"/>
      <c r="R13" s="4"/>
      <c r="S13" s="4"/>
      <c r="T13" s="4"/>
    </row>
    <row r="14" spans="1:20" ht="13.5">
      <c r="A14" s="143">
        <f t="shared" si="0"/>
        <v>8</v>
      </c>
      <c r="B14" s="144">
        <f>Meromixis!K89</f>
        <v>0.6397820560619609</v>
      </c>
      <c r="D14" s="143">
        <f t="shared" si="1"/>
        <v>8</v>
      </c>
      <c r="E14" s="144">
        <f>Monomictic!K92</f>
        <v>0.5127127298020006</v>
      </c>
      <c r="G14" s="142">
        <f t="shared" si="4"/>
        <v>8</v>
      </c>
      <c r="H14" s="144">
        <f>Oligomixis!K194</f>
        <v>0.5725735440377606</v>
      </c>
      <c r="J14" s="142">
        <f t="shared" si="2"/>
        <v>8</v>
      </c>
      <c r="K14" s="144">
        <f t="shared" si="3"/>
        <v>0.1353352832366127</v>
      </c>
      <c r="Q14" s="3"/>
      <c r="R14" s="4"/>
      <c r="S14" s="4"/>
      <c r="T14" s="4"/>
    </row>
    <row r="15" spans="1:20" ht="13.5">
      <c r="A15" s="139">
        <f t="shared" si="0"/>
        <v>9</v>
      </c>
      <c r="B15" s="140">
        <f>Meromixis!K90</f>
        <v>0.6222884735175312</v>
      </c>
      <c r="D15" s="139">
        <f t="shared" si="1"/>
        <v>9</v>
      </c>
      <c r="E15" s="140">
        <f>Monomictic!K93</f>
        <v>0.4716375372333015</v>
      </c>
      <c r="G15" s="148">
        <f t="shared" si="4"/>
        <v>9</v>
      </c>
      <c r="H15" s="147">
        <f>Oligomixis!K221</f>
        <v>0.540267999318045</v>
      </c>
      <c r="J15" s="141">
        <f t="shared" si="2"/>
        <v>9</v>
      </c>
      <c r="K15" s="140">
        <f t="shared" si="3"/>
        <v>0.10539922456186433</v>
      </c>
      <c r="Q15" s="3"/>
      <c r="R15" s="4"/>
      <c r="S15" s="4"/>
      <c r="T15" s="4"/>
    </row>
    <row r="16" spans="1:20" ht="13.5">
      <c r="A16" s="143">
        <f t="shared" si="0"/>
        <v>10</v>
      </c>
      <c r="B16" s="144">
        <f>Meromixis!K91</f>
        <v>0.6078152607608442</v>
      </c>
      <c r="D16" s="143">
        <f t="shared" si="1"/>
        <v>10</v>
      </c>
      <c r="E16" s="144">
        <f>Monomictic!K94</f>
        <v>0.43385302060550857</v>
      </c>
      <c r="G16" s="153">
        <f t="shared" si="4"/>
        <v>10</v>
      </c>
      <c r="H16" s="154">
        <f>Oligomixis!K248</f>
        <v>0.5124582586179264</v>
      </c>
      <c r="J16" s="142">
        <f t="shared" si="2"/>
        <v>10</v>
      </c>
      <c r="K16" s="144">
        <f t="shared" si="3"/>
        <v>0.0820849986238988</v>
      </c>
      <c r="Q16" s="3"/>
      <c r="R16" s="4"/>
      <c r="S16" s="4"/>
      <c r="T16" s="4"/>
    </row>
    <row r="17" spans="1:20" ht="13.5">
      <c r="A17" s="139">
        <f t="shared" si="0"/>
        <v>11</v>
      </c>
      <c r="B17" s="140">
        <f>Meromixis!K92</f>
        <v>0.5958409332056789</v>
      </c>
      <c r="D17" s="139">
        <f t="shared" si="1"/>
        <v>11</v>
      </c>
      <c r="E17" s="140">
        <f>Monomictic!K95</f>
        <v>0.3990955524717157</v>
      </c>
      <c r="G17" s="148">
        <f t="shared" si="4"/>
        <v>11</v>
      </c>
      <c r="H17" s="147">
        <f>Oligomixis!K276</f>
        <v>0.47162183000951186</v>
      </c>
      <c r="J17" s="141">
        <f t="shared" si="2"/>
        <v>11</v>
      </c>
      <c r="K17" s="140">
        <f t="shared" si="3"/>
        <v>0.06392786120670757</v>
      </c>
      <c r="Q17" s="3"/>
      <c r="R17" s="4"/>
      <c r="S17" s="4"/>
      <c r="T17" s="4"/>
    </row>
    <row r="18" spans="1:20" ht="13.5">
      <c r="A18" s="143">
        <f t="shared" si="0"/>
        <v>12</v>
      </c>
      <c r="B18" s="144">
        <f>Meromixis!K93</f>
        <v>0.5859340436429488</v>
      </c>
      <c r="D18" s="143">
        <f t="shared" si="1"/>
        <v>12</v>
      </c>
      <c r="E18" s="144">
        <f>Monomictic!K96</f>
        <v>0.36712262549286406</v>
      </c>
      <c r="G18" s="150">
        <f t="shared" si="4"/>
        <v>12</v>
      </c>
      <c r="H18" s="149">
        <f>Oligomixis!K303</f>
        <v>0.43783605068319337</v>
      </c>
      <c r="J18" s="142">
        <f t="shared" si="2"/>
        <v>12</v>
      </c>
      <c r="K18" s="144">
        <f t="shared" si="3"/>
        <v>0.049787068367863944</v>
      </c>
      <c r="Q18" s="3"/>
      <c r="R18" s="4"/>
      <c r="S18" s="4"/>
      <c r="T18" s="4"/>
    </row>
    <row r="19" spans="1:20" ht="13.5">
      <c r="A19" s="139">
        <f t="shared" si="0"/>
        <v>13</v>
      </c>
      <c r="B19" s="140">
        <f>Meromixis!K94</f>
        <v>0.5777376367586396</v>
      </c>
      <c r="D19" s="139">
        <f t="shared" si="1"/>
        <v>13</v>
      </c>
      <c r="E19" s="140">
        <f>Monomictic!K97</f>
        <v>0.3377111604327529</v>
      </c>
      <c r="G19" s="148">
        <f t="shared" si="4"/>
        <v>13</v>
      </c>
      <c r="H19" s="147">
        <f>Oligomixis!K330</f>
        <v>0.4098835846232331</v>
      </c>
      <c r="J19" s="141">
        <f t="shared" si="2"/>
        <v>13</v>
      </c>
      <c r="K19" s="140">
        <f t="shared" si="3"/>
        <v>0.03877420783172201</v>
      </c>
      <c r="Q19" s="3"/>
      <c r="R19" s="4"/>
      <c r="S19" s="4"/>
      <c r="T19" s="4"/>
    </row>
    <row r="20" spans="1:20" ht="13.5">
      <c r="A20" s="143">
        <f t="shared" si="0"/>
        <v>14</v>
      </c>
      <c r="B20" s="144">
        <f>Meromixis!K95</f>
        <v>0.5709563876705417</v>
      </c>
      <c r="D20" s="143">
        <f t="shared" si="1"/>
        <v>14</v>
      </c>
      <c r="E20" s="144">
        <f>Monomictic!K98</f>
        <v>0.31065594970543</v>
      </c>
      <c r="G20" s="150">
        <f t="shared" si="4"/>
        <v>14</v>
      </c>
      <c r="H20" s="149">
        <f>Oligomixis!K357</f>
        <v>0.38675727602793075</v>
      </c>
      <c r="J20" s="142">
        <f t="shared" si="2"/>
        <v>14</v>
      </c>
      <c r="K20" s="144">
        <f t="shared" si="3"/>
        <v>0.0301973834223185</v>
      </c>
      <c r="Q20" s="3"/>
      <c r="R20" s="4"/>
      <c r="S20" s="4"/>
      <c r="T20" s="4"/>
    </row>
    <row r="21" spans="1:22" ht="13.5">
      <c r="A21" s="139">
        <f t="shared" si="0"/>
        <v>15</v>
      </c>
      <c r="B21" s="140">
        <f>Meromixis!K96</f>
        <v>0.5653459610721671</v>
      </c>
      <c r="D21" s="139">
        <f t="shared" si="1"/>
        <v>15</v>
      </c>
      <c r="E21" s="140">
        <f>Monomictic!K99</f>
        <v>0.28576822561539156</v>
      </c>
      <c r="G21" s="151">
        <f t="shared" si="4"/>
        <v>15</v>
      </c>
      <c r="H21" s="152">
        <f>Oligomixis!K384</f>
        <v>0.36684934223618804</v>
      </c>
      <c r="J21" s="141">
        <f t="shared" si="2"/>
        <v>15</v>
      </c>
      <c r="K21" s="140">
        <f t="shared" si="3"/>
        <v>0.023517745856009107</v>
      </c>
      <c r="Q21" s="3"/>
      <c r="R21" s="4"/>
      <c r="S21" s="4"/>
      <c r="T21" s="4"/>
      <c r="V21" s="4"/>
    </row>
    <row r="22" spans="1:20" ht="13.5">
      <c r="A22" s="143">
        <f t="shared" si="0"/>
        <v>16</v>
      </c>
      <c r="B22" s="144">
        <f>Meromixis!K97</f>
        <v>0.5607042075829765</v>
      </c>
      <c r="D22" s="143">
        <f t="shared" si="1"/>
        <v>16</v>
      </c>
      <c r="E22" s="144">
        <f>Monomictic!K100</f>
        <v>0.26287434330101916</v>
      </c>
      <c r="G22" s="150">
        <f t="shared" si="4"/>
        <v>16</v>
      </c>
      <c r="H22" s="149">
        <f>Oligomixis!K412</f>
        <v>0.3376160988991123</v>
      </c>
      <c r="J22" s="142">
        <f t="shared" si="2"/>
        <v>16</v>
      </c>
      <c r="K22" s="144">
        <f t="shared" si="3"/>
        <v>0.01831563888873418</v>
      </c>
      <c r="Q22" s="3"/>
      <c r="R22" s="4"/>
      <c r="S22" s="4"/>
      <c r="T22" s="4"/>
    </row>
    <row r="23" spans="1:30" ht="13.5">
      <c r="A23" s="139">
        <f t="shared" si="0"/>
        <v>17</v>
      </c>
      <c r="B23" s="140">
        <f>Meromixis!K98</f>
        <v>0.5568638801004538</v>
      </c>
      <c r="D23" s="139">
        <f t="shared" si="1"/>
        <v>17</v>
      </c>
      <c r="E23" s="140">
        <f>Monomictic!K101</f>
        <v>0.24181456919197863</v>
      </c>
      <c r="G23" s="148">
        <f t="shared" si="4"/>
        <v>17</v>
      </c>
      <c r="H23" s="147">
        <f>Oligomixis!K439</f>
        <v>0.31343014674717756</v>
      </c>
      <c r="J23" s="141">
        <f t="shared" si="2"/>
        <v>17</v>
      </c>
      <c r="K23" s="140">
        <f t="shared" si="3"/>
        <v>0.014264233908999256</v>
      </c>
      <c r="AD23" s="4">
        <f>AB23+AC23</f>
        <v>0</v>
      </c>
    </row>
    <row r="24" spans="1:30" ht="13.5">
      <c r="A24" s="143">
        <f t="shared" si="0"/>
        <v>18</v>
      </c>
      <c r="B24" s="144">
        <f>Meromixis!K99</f>
        <v>0.553686607716782</v>
      </c>
      <c r="D24" s="143">
        <f t="shared" si="1"/>
        <v>18</v>
      </c>
      <c r="E24" s="144">
        <f>Monomictic!K102</f>
        <v>0.22244196652749385</v>
      </c>
      <c r="G24" s="150">
        <f t="shared" si="4"/>
        <v>18</v>
      </c>
      <c r="H24" s="149">
        <f>Oligomixis!K466</f>
        <v>0.29342004130828536</v>
      </c>
      <c r="J24" s="142">
        <f t="shared" si="2"/>
        <v>18</v>
      </c>
      <c r="K24" s="144">
        <f t="shared" si="3"/>
        <v>0.011108996538242306</v>
      </c>
      <c r="AD24" s="4">
        <f>AB24+AC24</f>
        <v>0</v>
      </c>
    </row>
    <row r="25" spans="1:11" ht="13.5">
      <c r="A25" s="139">
        <f t="shared" si="0"/>
        <v>19</v>
      </c>
      <c r="B25" s="140">
        <f>Meromixis!K100</f>
        <v>0.5510579100742016</v>
      </c>
      <c r="D25" s="139">
        <f t="shared" si="1"/>
        <v>19</v>
      </c>
      <c r="E25" s="140">
        <f>Monomictic!K103</f>
        <v>0.20462137015961085</v>
      </c>
      <c r="G25" s="148">
        <f t="shared" si="4"/>
        <v>19</v>
      </c>
      <c r="H25" s="147">
        <f>Oligomixis!K493</f>
        <v>0.2768647981175164</v>
      </c>
      <c r="J25" s="141">
        <f t="shared" si="2"/>
        <v>19</v>
      </c>
      <c r="K25" s="140">
        <f t="shared" si="3"/>
        <v>0.008651695203120634</v>
      </c>
    </row>
    <row r="26" spans="1:11" ht="13.5">
      <c r="A26" s="143">
        <f t="shared" si="0"/>
        <v>20</v>
      </c>
      <c r="B26" s="144">
        <f>Meromixis!K101</f>
        <v>0.5488830725212052</v>
      </c>
      <c r="D26" s="143">
        <f t="shared" si="1"/>
        <v>20</v>
      </c>
      <c r="E26" s="144">
        <f>Monomictic!K104</f>
        <v>0.18822844348852383</v>
      </c>
      <c r="G26" s="153">
        <f t="shared" si="4"/>
        <v>20</v>
      </c>
      <c r="H26" s="154">
        <f>Oligomixis!K520</f>
        <v>0.26261346682571757</v>
      </c>
      <c r="J26" s="142">
        <f t="shared" si="2"/>
        <v>20</v>
      </c>
      <c r="K26" s="144">
        <f t="shared" si="3"/>
        <v>0.006737946999085467</v>
      </c>
    </row>
    <row r="27" spans="1:11" ht="13.5">
      <c r="A27" s="139">
        <f t="shared" si="0"/>
        <v>21</v>
      </c>
      <c r="B27" s="140">
        <f>Meromixis!K102</f>
        <v>0.5470837334472444</v>
      </c>
      <c r="C27" s="5"/>
      <c r="D27" s="139">
        <f t="shared" si="1"/>
        <v>21</v>
      </c>
      <c r="E27" s="140">
        <f>Monomictic!K105</f>
        <v>0.17314881095007806</v>
      </c>
      <c r="G27" s="148">
        <f t="shared" si="4"/>
        <v>21</v>
      </c>
      <c r="H27" s="147">
        <f>Oligomixis!K548</f>
        <v>0.24168650173287418</v>
      </c>
      <c r="J27" s="141">
        <f t="shared" si="2"/>
        <v>21</v>
      </c>
      <c r="K27" s="140">
        <f t="shared" si="3"/>
        <v>0.005247518399181385</v>
      </c>
    </row>
    <row r="28" spans="1:11" ht="13.5">
      <c r="A28" s="143">
        <f t="shared" si="0"/>
        <v>22</v>
      </c>
      <c r="B28" s="144">
        <f>Meromixis!K103</f>
        <v>0.5455950608341469</v>
      </c>
      <c r="D28" s="143">
        <f t="shared" si="1"/>
        <v>22</v>
      </c>
      <c r="E28" s="144">
        <f>Monomictic!K106</f>
        <v>0.15927726000270395</v>
      </c>
      <c r="G28" s="150">
        <f t="shared" si="4"/>
        <v>22</v>
      </c>
      <c r="H28" s="149">
        <f>Oligomixis!K575</f>
        <v>0.2243727000932594</v>
      </c>
      <c r="J28" s="142">
        <f t="shared" si="2"/>
        <v>22</v>
      </c>
      <c r="K28" s="144">
        <f t="shared" si="3"/>
        <v>0.004086771438464067</v>
      </c>
    </row>
    <row r="29" spans="1:11" ht="13.5">
      <c r="A29" s="139">
        <f t="shared" si="0"/>
        <v>23</v>
      </c>
      <c r="B29" s="140">
        <f>Meromixis!K104</f>
        <v>0.5443634162925161</v>
      </c>
      <c r="D29" s="139">
        <f t="shared" si="1"/>
        <v>23</v>
      </c>
      <c r="E29" s="140">
        <f>Monomictic!K107</f>
        <v>0.14651700704594134</v>
      </c>
      <c r="G29" s="148">
        <f t="shared" si="4"/>
        <v>23</v>
      </c>
      <c r="H29" s="147">
        <f>Oligomixis!K602</f>
        <v>0.21004822801209552</v>
      </c>
      <c r="J29" s="141">
        <f t="shared" si="2"/>
        <v>23</v>
      </c>
      <c r="K29" s="140">
        <f t="shared" si="3"/>
        <v>0.003182780796509667</v>
      </c>
    </row>
    <row r="30" spans="1:11" ht="13.5">
      <c r="A30" s="143">
        <f t="shared" si="0"/>
        <v>24</v>
      </c>
      <c r="B30" s="144">
        <f>Meromixis!K105</f>
        <v>0.5433444224159697</v>
      </c>
      <c r="D30" s="143">
        <f t="shared" si="1"/>
        <v>24</v>
      </c>
      <c r="E30" s="144">
        <f>Monomictic!K108</f>
        <v>0.13477902214877371</v>
      </c>
      <c r="G30" s="142">
        <f t="shared" si="4"/>
        <v>24</v>
      </c>
      <c r="H30" s="144">
        <f>Oligomixis!K629</f>
        <v>0.19819696018108612</v>
      </c>
      <c r="J30" s="142">
        <f t="shared" si="2"/>
        <v>24</v>
      </c>
      <c r="K30" s="144">
        <f t="shared" si="3"/>
        <v>0.0024787521766663585</v>
      </c>
    </row>
    <row r="31" spans="1:11" ht="13.5">
      <c r="A31" s="139">
        <f t="shared" si="0"/>
        <v>25</v>
      </c>
      <c r="B31" s="140">
        <f>Meromixis!K106</f>
        <v>0.5425013638180204</v>
      </c>
      <c r="D31" s="139">
        <f t="shared" si="1"/>
        <v>25</v>
      </c>
      <c r="E31" s="140">
        <f>Monomictic!K109</f>
        <v>0.12398140787631408</v>
      </c>
      <c r="G31" s="151">
        <f t="shared" si="4"/>
        <v>25</v>
      </c>
      <c r="H31" s="152">
        <f>Oligomixis!K656</f>
        <v>0.18799497509748864</v>
      </c>
      <c r="J31" s="141">
        <f t="shared" si="2"/>
        <v>25</v>
      </c>
      <c r="K31" s="140">
        <f t="shared" si="3"/>
        <v>0.0019304541362277093</v>
      </c>
    </row>
    <row r="32" spans="1:11" ht="13.5">
      <c r="A32" s="143">
        <f t="shared" si="0"/>
        <v>26</v>
      </c>
      <c r="B32" s="144">
        <f>Meromixis!K107</f>
        <v>0.5418038642393328</v>
      </c>
      <c r="D32" s="143">
        <f t="shared" si="1"/>
        <v>26</v>
      </c>
      <c r="E32" s="144">
        <f>Monomictic!K110</f>
        <v>0.11404882788083658</v>
      </c>
      <c r="G32" s="43"/>
      <c r="H32" s="44"/>
      <c r="J32" s="142">
        <f t="shared" si="2"/>
        <v>26</v>
      </c>
      <c r="K32" s="144">
        <f t="shared" si="3"/>
        <v>0.0015034391929775724</v>
      </c>
    </row>
    <row r="33" spans="1:11" ht="13.5">
      <c r="A33" s="139">
        <f t="shared" si="0"/>
        <v>27</v>
      </c>
      <c r="B33" s="140">
        <f>Meromixis!K108</f>
        <v>0.5412267920601834</v>
      </c>
      <c r="D33" s="139">
        <f t="shared" si="1"/>
        <v>27</v>
      </c>
      <c r="E33" s="140">
        <f>Monomictic!K111</f>
        <v>0.10491198127035968</v>
      </c>
      <c r="G33" s="43"/>
      <c r="H33" s="44"/>
      <c r="J33" s="141">
        <f t="shared" si="2"/>
        <v>27</v>
      </c>
      <c r="K33" s="140">
        <f t="shared" si="3"/>
        <v>0.0011708796207911744</v>
      </c>
    </row>
    <row r="34" spans="1:11" ht="13.5">
      <c r="A34" s="143">
        <f t="shared" si="0"/>
        <v>28</v>
      </c>
      <c r="B34" s="144">
        <f>Meromixis!K109</f>
        <v>0.5407493547826228</v>
      </c>
      <c r="D34" s="143">
        <f t="shared" si="1"/>
        <v>28</v>
      </c>
      <c r="E34" s="144">
        <f>Monomictic!K112</f>
        <v>0.09650711908738263</v>
      </c>
      <c r="G34" s="43"/>
      <c r="H34" s="44"/>
      <c r="J34" s="142">
        <f t="shared" si="2"/>
        <v>28</v>
      </c>
      <c r="K34" s="144">
        <f t="shared" si="3"/>
        <v>0.0009118819655545162</v>
      </c>
    </row>
    <row r="35" spans="1:11" ht="13.5">
      <c r="A35" s="139">
        <f t="shared" si="0"/>
        <v>29</v>
      </c>
      <c r="B35" s="140">
        <f>Meromixis!K110</f>
        <v>0.5403543498556127</v>
      </c>
      <c r="D35" s="139">
        <f t="shared" si="1"/>
        <v>29</v>
      </c>
      <c r="E35" s="140">
        <f>Monomictic!K113</f>
        <v>0.08877559952418504</v>
      </c>
      <c r="G35" s="43"/>
      <c r="H35" s="44"/>
      <c r="J35" s="141">
        <f t="shared" si="2"/>
        <v>29</v>
      </c>
      <c r="K35" s="140">
        <f t="shared" si="3"/>
        <v>0.000710174388842549</v>
      </c>
    </row>
    <row r="36" spans="1:11" ht="13.5">
      <c r="A36" s="143">
        <f t="shared" si="0"/>
        <v>30</v>
      </c>
      <c r="B36" s="144">
        <f>Meromixis!K111</f>
        <v>0.5400275448496034</v>
      </c>
      <c r="D36" s="143">
        <f t="shared" si="1"/>
        <v>30</v>
      </c>
      <c r="E36" s="144">
        <f>Monomictic!K114</f>
        <v>0.08166347877136933</v>
      </c>
      <c r="G36" s="45"/>
      <c r="H36" s="46"/>
      <c r="J36" s="142">
        <f t="shared" si="2"/>
        <v>30</v>
      </c>
      <c r="K36" s="144">
        <f t="shared" si="3"/>
        <v>0.0005530843701478336</v>
      </c>
    </row>
    <row r="37" spans="4:8" ht="13.5">
      <c r="D37" s="9"/>
      <c r="E37" s="11"/>
      <c r="G37" s="43"/>
      <c r="H37" s="44"/>
    </row>
    <row r="38" spans="1:8" ht="13.5">
      <c r="A38" s="163"/>
      <c r="B38" s="163"/>
      <c r="D38" s="9"/>
      <c r="E38" s="11"/>
      <c r="G38" s="43"/>
      <c r="H38" s="44"/>
    </row>
    <row r="39" spans="1:8" ht="13.5">
      <c r="A39" s="166"/>
      <c r="B39" s="166"/>
      <c r="D39" s="9"/>
      <c r="E39" s="11"/>
      <c r="G39" s="43"/>
      <c r="H39" s="44"/>
    </row>
    <row r="40" spans="1:8" ht="13.5">
      <c r="A40" s="164"/>
      <c r="B40" s="165"/>
      <c r="D40" s="9"/>
      <c r="E40" s="11"/>
      <c r="G40" s="45"/>
      <c r="H40" s="46"/>
    </row>
    <row r="41" spans="1:5" ht="13.5">
      <c r="A41" s="164"/>
      <c r="B41" s="165"/>
      <c r="D41" s="9"/>
      <c r="E41" s="11"/>
    </row>
    <row r="42" spans="1:2" ht="13.5">
      <c r="A42" s="163"/>
      <c r="B42" s="163"/>
    </row>
  </sheetData>
  <sheetProtection/>
  <mergeCells count="4">
    <mergeCell ref="J4:K4"/>
    <mergeCell ref="A4:B4"/>
    <mergeCell ref="D4:E4"/>
    <mergeCell ref="G4:H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1">
      <selection activeCell="B6" sqref="B6"/>
    </sheetView>
  </sheetViews>
  <sheetFormatPr defaultColWidth="8.8515625" defaultRowHeight="15"/>
  <cols>
    <col min="1" max="1" width="12.28125" style="0" bestFit="1" customWidth="1"/>
    <col min="2" max="2" width="8.8515625" style="0" customWidth="1"/>
    <col min="3" max="8" width="9.421875" style="156" bestFit="1" customWidth="1"/>
    <col min="9" max="9" width="9.140625" style="156" customWidth="1"/>
  </cols>
  <sheetData>
    <row r="2" spans="2:8" ht="13.5">
      <c r="B2" s="300" t="s">
        <v>29</v>
      </c>
      <c r="C2" s="300"/>
      <c r="D2" s="300"/>
      <c r="E2" s="300"/>
      <c r="F2" s="300"/>
      <c r="G2" s="300"/>
      <c r="H2" s="300"/>
    </row>
    <row r="3" spans="1:8" ht="13.5">
      <c r="A3" s="158" t="s">
        <v>49</v>
      </c>
      <c r="B3" s="160">
        <v>1</v>
      </c>
      <c r="C3" s="160">
        <v>2</v>
      </c>
      <c r="D3" s="160">
        <v>3</v>
      </c>
      <c r="E3" s="160">
        <v>5</v>
      </c>
      <c r="F3" s="160">
        <v>10</v>
      </c>
      <c r="G3" s="160">
        <v>30</v>
      </c>
      <c r="H3" s="161" t="s">
        <v>50</v>
      </c>
    </row>
    <row r="4" spans="1:8" ht="13.5">
      <c r="A4" s="158" t="s">
        <v>51</v>
      </c>
      <c r="B4" s="159">
        <v>10.66</v>
      </c>
      <c r="C4" s="159">
        <v>10.7</v>
      </c>
      <c r="D4" s="159">
        <v>10.73</v>
      </c>
      <c r="E4" s="159">
        <v>10.89</v>
      </c>
      <c r="F4" s="159">
        <v>10.94</v>
      </c>
      <c r="G4" s="159">
        <v>11.49</v>
      </c>
      <c r="H4" s="159">
        <v>11.93</v>
      </c>
    </row>
    <row r="5" spans="2:7" ht="13.5">
      <c r="B5" s="155"/>
      <c r="C5" s="155"/>
      <c r="D5" s="155"/>
      <c r="E5" s="155"/>
      <c r="F5" s="155"/>
      <c r="G5" s="155"/>
    </row>
    <row r="7" spans="2:8" ht="13.5">
      <c r="B7" s="300" t="s">
        <v>30</v>
      </c>
      <c r="C7" s="300"/>
      <c r="D7" s="300"/>
      <c r="E7" s="300"/>
      <c r="F7" s="300"/>
      <c r="G7" s="300"/>
      <c r="H7" s="300"/>
    </row>
    <row r="8" spans="1:8" ht="15">
      <c r="A8" s="158" t="s">
        <v>49</v>
      </c>
      <c r="B8" s="158">
        <v>1</v>
      </c>
      <c r="C8" s="158">
        <v>2</v>
      </c>
      <c r="D8" s="158">
        <v>3</v>
      </c>
      <c r="E8" s="158">
        <v>5</v>
      </c>
      <c r="F8" s="158">
        <v>10</v>
      </c>
      <c r="G8" s="158">
        <v>30</v>
      </c>
      <c r="H8" s="161" t="s">
        <v>50</v>
      </c>
    </row>
    <row r="9" spans="1:8" ht="15">
      <c r="A9" s="158" t="s">
        <v>51</v>
      </c>
      <c r="B9" s="159">
        <v>13.23</v>
      </c>
      <c r="C9" s="159">
        <v>13.25</v>
      </c>
      <c r="D9" s="159">
        <v>13.29</v>
      </c>
      <c r="E9" s="159">
        <v>13.43</v>
      </c>
      <c r="F9" s="159">
        <v>13.47</v>
      </c>
      <c r="G9" s="159">
        <v>13.96</v>
      </c>
      <c r="H9" s="158">
        <v>14.48</v>
      </c>
    </row>
    <row r="10" ht="15">
      <c r="C10" s="162"/>
    </row>
    <row r="47" ht="13.5">
      <c r="C47" s="157"/>
    </row>
  </sheetData>
  <sheetProtection/>
  <mergeCells count="2">
    <mergeCell ref="B7:H7"/>
    <mergeCell ref="B2:H2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Nadia Moscato</cp:lastModifiedBy>
  <dcterms:created xsi:type="dcterms:W3CDTF">2012-11-16T08:09:15Z</dcterms:created>
  <dcterms:modified xsi:type="dcterms:W3CDTF">2014-05-12T09:37:44Z</dcterms:modified>
  <cp:category/>
  <cp:version/>
  <cp:contentType/>
  <cp:contentStatus/>
</cp:coreProperties>
</file>